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S\ OFM2\DOC - CFS\FY 2023\FY 2023 Financial Statements\Templates\Q4\Draft Templates\"/>
    </mc:Choice>
  </mc:AlternateContent>
  <xr:revisionPtr revIDLastSave="0" documentId="13_ncr:1_{72D39645-CC2A-4FCD-8307-DD00F484E5B1}" xr6:coauthVersionLast="47" xr6:coauthVersionMax="47" xr10:uidLastSave="{00000000-0000-0000-0000-000000000000}"/>
  <bookViews>
    <workbookView xWindow="-120" yWindow="-120" windowWidth="29040" windowHeight="15840" tabRatio="796" xr2:uid="{CD55B194-A95B-49A7-BD44-C16BF7E37968}"/>
  </bookViews>
  <sheets>
    <sheet name="FY23 Q4 Summary " sheetId="9" r:id="rId1"/>
    <sheet name="COVID-19 FN 9-30-23" sheetId="8" r:id="rId2"/>
    <sheet name="Addtl Required Info" sheetId="2" r:id="rId3"/>
    <sheet name="OMB A-136 COVID Requirements" sheetId="3" r:id="rId4"/>
    <sheet name="FY23 Q3 Summary " sheetId="11" r:id="rId5"/>
    <sheet name="COVID-19 FN 6-30-23" sheetId="10" r:id="rId6"/>
    <sheet name="FY22 Summary" sheetId="7" r:id="rId7"/>
    <sheet name="COVID-19 FN 9-30-22" sheetId="6" r:id="rId8"/>
    <sheet name="COVID-19 FN 9-30-21" sheetId="4" r:id="rId9"/>
    <sheet name="COVID-19 FN 9-30-20" sheetId="1" r:id="rId10"/>
  </sheets>
  <definedNames>
    <definedName name="_Hlk72837966" localSheetId="3">'OMB A-136 COVID Requirements'!#REF!</definedName>
    <definedName name="_Hlk98340787" localSheetId="3">'OMB A-136 COVID Requirements'!#REF!</definedName>
    <definedName name="_Toc101898994" localSheetId="3">'OMB A-136 COVID Requirements'!#REF!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1" l="1"/>
  <c r="G9" i="11"/>
  <c r="G20" i="11" s="1"/>
  <c r="G10" i="11"/>
  <c r="G11" i="11"/>
  <c r="G12" i="11"/>
  <c r="G13" i="11"/>
  <c r="G14" i="11"/>
  <c r="G15" i="11"/>
  <c r="G16" i="11"/>
  <c r="G17" i="11"/>
  <c r="G18" i="11"/>
  <c r="G19" i="11"/>
  <c r="C20" i="11"/>
  <c r="D20" i="11"/>
  <c r="E20" i="11"/>
  <c r="F20" i="11"/>
  <c r="AB13" i="10" l="1"/>
  <c r="D14" i="10"/>
  <c r="M14" i="10" s="1"/>
  <c r="H14" i="10"/>
  <c r="K14" i="10"/>
  <c r="P14" i="10"/>
  <c r="T14" i="10"/>
  <c r="U14" i="10"/>
  <c r="Z14" i="10"/>
  <c r="AB14" i="10" s="1"/>
  <c r="AB15" i="10"/>
  <c r="AB16" i="10"/>
  <c r="AB17" i="10"/>
  <c r="D18" i="10"/>
  <c r="H18" i="10"/>
  <c r="K18" i="10"/>
  <c r="M18" i="10" s="1"/>
  <c r="P18" i="10"/>
  <c r="U18" i="10" s="1"/>
  <c r="T18" i="10"/>
  <c r="Z18" i="10"/>
  <c r="T19" i="10"/>
  <c r="U19" i="10"/>
  <c r="AB19" i="10" s="1"/>
  <c r="T20" i="10"/>
  <c r="U20" i="10" s="1"/>
  <c r="AB20" i="10" s="1"/>
  <c r="T21" i="10"/>
  <c r="U21" i="10" s="1"/>
  <c r="AB21" i="10" s="1"/>
  <c r="B22" i="10"/>
  <c r="C22" i="10"/>
  <c r="D22" i="10"/>
  <c r="M22" i="10" s="1"/>
  <c r="E22" i="10"/>
  <c r="F22" i="10"/>
  <c r="G22" i="10"/>
  <c r="H22" i="10" s="1"/>
  <c r="I22" i="10"/>
  <c r="J22" i="10"/>
  <c r="K22" i="10" s="1"/>
  <c r="L22" i="10"/>
  <c r="N22" i="10"/>
  <c r="O22" i="10"/>
  <c r="P22" i="10" s="1"/>
  <c r="U22" i="10" s="1"/>
  <c r="Q22" i="10"/>
  <c r="R22" i="10"/>
  <c r="T22" i="10" s="1"/>
  <c r="S22" i="10"/>
  <c r="V22" i="10"/>
  <c r="W22" i="10"/>
  <c r="X22" i="10"/>
  <c r="Y22" i="10"/>
  <c r="Z22" i="10"/>
  <c r="AB23" i="10"/>
  <c r="D24" i="10"/>
  <c r="M24" i="10" s="1"/>
  <c r="H24" i="10"/>
  <c r="K24" i="10"/>
  <c r="P24" i="10"/>
  <c r="T24" i="10"/>
  <c r="U24" i="10" s="1"/>
  <c r="Z24" i="10"/>
  <c r="D25" i="10"/>
  <c r="H25" i="10"/>
  <c r="M25" i="10" s="1"/>
  <c r="K25" i="10"/>
  <c r="P25" i="10"/>
  <c r="U25" i="10" s="1"/>
  <c r="T25" i="10"/>
  <c r="Z25" i="10"/>
  <c r="D26" i="10"/>
  <c r="H26" i="10"/>
  <c r="K26" i="10"/>
  <c r="M26" i="10"/>
  <c r="P26" i="10"/>
  <c r="U26" i="10" s="1"/>
  <c r="AB26" i="10" s="1"/>
  <c r="T26" i="10"/>
  <c r="Z26" i="10"/>
  <c r="D27" i="10"/>
  <c r="H27" i="10"/>
  <c r="K27" i="10"/>
  <c r="M27" i="10" s="1"/>
  <c r="P27" i="10"/>
  <c r="U27" i="10" s="1"/>
  <c r="T27" i="10"/>
  <c r="Z27" i="10"/>
  <c r="AB27" i="10" s="1"/>
  <c r="D28" i="10"/>
  <c r="H28" i="10"/>
  <c r="M28" i="10" s="1"/>
  <c r="K28" i="10"/>
  <c r="P28" i="10"/>
  <c r="T28" i="10"/>
  <c r="U28" i="10"/>
  <c r="AB28" i="10" s="1"/>
  <c r="Z28" i="10"/>
  <c r="D29" i="10"/>
  <c r="M29" i="10" s="1"/>
  <c r="H29" i="10"/>
  <c r="K29" i="10"/>
  <c r="P29" i="10"/>
  <c r="T29" i="10"/>
  <c r="U29" i="10" s="1"/>
  <c r="Z29" i="10"/>
  <c r="D30" i="10"/>
  <c r="M30" i="10" s="1"/>
  <c r="H30" i="10"/>
  <c r="K30" i="10"/>
  <c r="P30" i="10"/>
  <c r="U30" i="10" s="1"/>
  <c r="T30" i="10"/>
  <c r="Z30" i="10"/>
  <c r="D31" i="10"/>
  <c r="H31" i="10"/>
  <c r="K31" i="10"/>
  <c r="M31" i="10"/>
  <c r="P31" i="10"/>
  <c r="T31" i="10"/>
  <c r="U31" i="10"/>
  <c r="Z31" i="10"/>
  <c r="AB31" i="10" s="1"/>
  <c r="D32" i="10"/>
  <c r="M32" i="10" s="1"/>
  <c r="H32" i="10"/>
  <c r="K32" i="10"/>
  <c r="P32" i="10"/>
  <c r="T32" i="10"/>
  <c r="U32" i="10" s="1"/>
  <c r="Z32" i="10"/>
  <c r="D33" i="10"/>
  <c r="H33" i="10"/>
  <c r="M33" i="10" s="1"/>
  <c r="K33" i="10"/>
  <c r="P33" i="10"/>
  <c r="U33" i="10" s="1"/>
  <c r="T33" i="10"/>
  <c r="W33" i="10"/>
  <c r="Z33" i="10" s="1"/>
  <c r="D34" i="10"/>
  <c r="H34" i="10"/>
  <c r="K34" i="10"/>
  <c r="M34" i="10" s="1"/>
  <c r="P34" i="10"/>
  <c r="U34" i="10" s="1"/>
  <c r="T34" i="10"/>
  <c r="Z34" i="10"/>
  <c r="D35" i="10"/>
  <c r="H35" i="10"/>
  <c r="M35" i="10" s="1"/>
  <c r="K35" i="10"/>
  <c r="P35" i="10"/>
  <c r="T35" i="10"/>
  <c r="U35" i="10"/>
  <c r="AB35" i="10" s="1"/>
  <c r="Z35" i="10"/>
  <c r="D36" i="10"/>
  <c r="M36" i="10" s="1"/>
  <c r="H36" i="10"/>
  <c r="K36" i="10"/>
  <c r="P36" i="10"/>
  <c r="T36" i="10"/>
  <c r="U36" i="10" s="1"/>
  <c r="Z36" i="10"/>
  <c r="D37" i="10"/>
  <c r="M37" i="10" s="1"/>
  <c r="H37" i="10"/>
  <c r="K37" i="10"/>
  <c r="P37" i="10"/>
  <c r="U37" i="10" s="1"/>
  <c r="T37" i="10"/>
  <c r="Z37" i="10"/>
  <c r="AB37" i="10" s="1"/>
  <c r="D38" i="10"/>
  <c r="H38" i="10"/>
  <c r="K38" i="10"/>
  <c r="M38" i="10"/>
  <c r="P38" i="10"/>
  <c r="T38" i="10"/>
  <c r="U38" i="10"/>
  <c r="Z38" i="10"/>
  <c r="AB38" i="10" s="1"/>
  <c r="D39" i="10"/>
  <c r="M39" i="10" s="1"/>
  <c r="H39" i="10"/>
  <c r="K39" i="10"/>
  <c r="P39" i="10"/>
  <c r="T39" i="10"/>
  <c r="U39" i="10" s="1"/>
  <c r="Z39" i="10"/>
  <c r="AB39" i="10" s="1"/>
  <c r="B40" i="10"/>
  <c r="C40" i="10"/>
  <c r="E40" i="10"/>
  <c r="F40" i="10"/>
  <c r="F45" i="10" s="1"/>
  <c r="G40" i="10"/>
  <c r="G45" i="10" s="1"/>
  <c r="I40" i="10"/>
  <c r="J40" i="10"/>
  <c r="L40" i="10"/>
  <c r="N40" i="10"/>
  <c r="N45" i="10" s="1"/>
  <c r="O40" i="10"/>
  <c r="O45" i="10" s="1"/>
  <c r="Q40" i="10"/>
  <c r="R40" i="10"/>
  <c r="S40" i="10"/>
  <c r="S45" i="10" s="1"/>
  <c r="V40" i="10"/>
  <c r="V45" i="10" s="1"/>
  <c r="W40" i="10"/>
  <c r="W45" i="10" s="1"/>
  <c r="X40" i="10"/>
  <c r="Y40" i="10"/>
  <c r="D41" i="10"/>
  <c r="H41" i="10"/>
  <c r="H44" i="10" s="1"/>
  <c r="K41" i="10"/>
  <c r="M41" i="10" s="1"/>
  <c r="M44" i="10" s="1"/>
  <c r="P41" i="10"/>
  <c r="U41" i="10" s="1"/>
  <c r="T41" i="10"/>
  <c r="Z41" i="10"/>
  <c r="H42" i="10"/>
  <c r="K42" i="10"/>
  <c r="M42" i="10" s="1"/>
  <c r="P42" i="10"/>
  <c r="U42" i="10" s="1"/>
  <c r="T42" i="10"/>
  <c r="Z42" i="10"/>
  <c r="D43" i="10"/>
  <c r="H43" i="10"/>
  <c r="M43" i="10" s="1"/>
  <c r="K43" i="10"/>
  <c r="P43" i="10"/>
  <c r="T43" i="10"/>
  <c r="U43" i="10"/>
  <c r="AB43" i="10" s="1"/>
  <c r="Z43" i="10"/>
  <c r="B44" i="10"/>
  <c r="B45" i="10" s="1"/>
  <c r="C44" i="10"/>
  <c r="C45" i="10" s="1"/>
  <c r="D44" i="10"/>
  <c r="E44" i="10"/>
  <c r="F44" i="10"/>
  <c r="G44" i="10"/>
  <c r="I44" i="10"/>
  <c r="J44" i="10"/>
  <c r="J45" i="10" s="1"/>
  <c r="L44" i="10"/>
  <c r="L45" i="10" s="1"/>
  <c r="N44" i="10"/>
  <c r="O44" i="10"/>
  <c r="Q44" i="10"/>
  <c r="R44" i="10"/>
  <c r="R45" i="10" s="1"/>
  <c r="S44" i="10"/>
  <c r="T44" i="10"/>
  <c r="V44" i="10"/>
  <c r="W44" i="10"/>
  <c r="X44" i="10"/>
  <c r="Y44" i="10"/>
  <c r="Z44" i="10"/>
  <c r="E45" i="10"/>
  <c r="I45" i="10"/>
  <c r="Q45" i="10"/>
  <c r="X45" i="10"/>
  <c r="Y45" i="10"/>
  <c r="U46" i="10"/>
  <c r="AB46" i="10"/>
  <c r="D47" i="10"/>
  <c r="H47" i="10"/>
  <c r="K47" i="10"/>
  <c r="M47" i="10" s="1"/>
  <c r="P47" i="10"/>
  <c r="U47" i="10" s="1"/>
  <c r="T47" i="10"/>
  <c r="Z47" i="10"/>
  <c r="D48" i="10"/>
  <c r="H48" i="10"/>
  <c r="M48" i="10" s="1"/>
  <c r="K48" i="10"/>
  <c r="P48" i="10"/>
  <c r="T48" i="10"/>
  <c r="U48" i="10"/>
  <c r="AB48" i="10" s="1"/>
  <c r="Z48" i="10"/>
  <c r="D49" i="10"/>
  <c r="M49" i="10" s="1"/>
  <c r="H49" i="10"/>
  <c r="K49" i="10"/>
  <c r="P49" i="10"/>
  <c r="U49" i="10" s="1"/>
  <c r="T49" i="10"/>
  <c r="W49" i="10"/>
  <c r="Z49" i="10"/>
  <c r="D50" i="10"/>
  <c r="H50" i="10"/>
  <c r="K50" i="10"/>
  <c r="M50" i="10"/>
  <c r="P50" i="10"/>
  <c r="T50" i="10"/>
  <c r="U50" i="10"/>
  <c r="Z50" i="10"/>
  <c r="AB50" i="10" s="1"/>
  <c r="D51" i="10"/>
  <c r="M51" i="10" s="1"/>
  <c r="H51" i="10"/>
  <c r="K51" i="10"/>
  <c r="P51" i="10"/>
  <c r="T51" i="10"/>
  <c r="U51" i="10" s="1"/>
  <c r="Z51" i="10"/>
  <c r="AB51" i="10" s="1"/>
  <c r="D52" i="10"/>
  <c r="H52" i="10"/>
  <c r="M52" i="10" s="1"/>
  <c r="K52" i="10"/>
  <c r="P52" i="10"/>
  <c r="U52" i="10" s="1"/>
  <c r="T52" i="10"/>
  <c r="Z52" i="10"/>
  <c r="D53" i="10"/>
  <c r="M53" i="10" s="1"/>
  <c r="H53" i="10"/>
  <c r="P53" i="10"/>
  <c r="U53" i="10" s="1"/>
  <c r="T53" i="10"/>
  <c r="Z53" i="10"/>
  <c r="D54" i="10"/>
  <c r="M54" i="10" s="1"/>
  <c r="H54" i="10"/>
  <c r="P54" i="10"/>
  <c r="U54" i="10" s="1"/>
  <c r="T54" i="10"/>
  <c r="Z54" i="10"/>
  <c r="B55" i="10"/>
  <c r="C55" i="10"/>
  <c r="E55" i="10"/>
  <c r="F55" i="10"/>
  <c r="H55" i="10" s="1"/>
  <c r="G55" i="10"/>
  <c r="I55" i="10"/>
  <c r="J55" i="10"/>
  <c r="K55" i="10" s="1"/>
  <c r="L55" i="10"/>
  <c r="N55" i="10"/>
  <c r="P55" i="10" s="1"/>
  <c r="O55" i="10"/>
  <c r="Q55" i="10"/>
  <c r="R55" i="10"/>
  <c r="T55" i="10" s="1"/>
  <c r="S55" i="10"/>
  <c r="V55" i="10"/>
  <c r="Z55" i="10" s="1"/>
  <c r="W55" i="10"/>
  <c r="X55" i="10"/>
  <c r="Y55" i="10"/>
  <c r="H59" i="10"/>
  <c r="H62" i="10" s="1"/>
  <c r="D62" i="10"/>
  <c r="E62" i="10"/>
  <c r="F62" i="10"/>
  <c r="G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G9" i="9"/>
  <c r="G10" i="9"/>
  <c r="G11" i="9"/>
  <c r="G12" i="9"/>
  <c r="G13" i="9"/>
  <c r="G14" i="9"/>
  <c r="G15" i="9"/>
  <c r="G16" i="9"/>
  <c r="G17" i="9"/>
  <c r="G18" i="9"/>
  <c r="G19" i="9"/>
  <c r="G8" i="9"/>
  <c r="F20" i="9"/>
  <c r="E20" i="9"/>
  <c r="D20" i="9"/>
  <c r="C20" i="9"/>
  <c r="AB49" i="10" l="1"/>
  <c r="AB44" i="10"/>
  <c r="AB41" i="10"/>
  <c r="AB34" i="10"/>
  <c r="AB24" i="10"/>
  <c r="AB22" i="10"/>
  <c r="AB52" i="10"/>
  <c r="AB29" i="10"/>
  <c r="AB54" i="10"/>
  <c r="AB30" i="10"/>
  <c r="AB25" i="10"/>
  <c r="AB47" i="10"/>
  <c r="AB42" i="10"/>
  <c r="AB53" i="10"/>
  <c r="AB36" i="10"/>
  <c r="AB32" i="10"/>
  <c r="M40" i="10"/>
  <c r="M45" i="10" s="1"/>
  <c r="U55" i="10"/>
  <c r="AB55" i="10" s="1"/>
  <c r="AB33" i="10"/>
  <c r="AB18" i="10"/>
  <c r="D55" i="10"/>
  <c r="M55" i="10" s="1"/>
  <c r="P44" i="10"/>
  <c r="U44" i="10" s="1"/>
  <c r="T40" i="10"/>
  <c r="T45" i="10" s="1"/>
  <c r="D40" i="10"/>
  <c r="D45" i="10" s="1"/>
  <c r="K40" i="10"/>
  <c r="K45" i="10" s="1"/>
  <c r="Z40" i="10"/>
  <c r="P40" i="10"/>
  <c r="H40" i="10"/>
  <c r="H45" i="10" s="1"/>
  <c r="K44" i="10"/>
  <c r="G20" i="9"/>
  <c r="Y55" i="8"/>
  <c r="X55" i="8"/>
  <c r="W55" i="8"/>
  <c r="V55" i="8"/>
  <c r="Z55" i="8" s="1"/>
  <c r="S55" i="8"/>
  <c r="R55" i="8"/>
  <c r="Q55" i="8"/>
  <c r="O55" i="8"/>
  <c r="N55" i="8"/>
  <c r="P55" i="8" s="1"/>
  <c r="L55" i="8"/>
  <c r="J55" i="8"/>
  <c r="I55" i="8"/>
  <c r="K55" i="8" s="1"/>
  <c r="G55" i="8"/>
  <c r="F55" i="8"/>
  <c r="E55" i="8"/>
  <c r="C55" i="8"/>
  <c r="B55" i="8"/>
  <c r="Z54" i="8"/>
  <c r="T54" i="8"/>
  <c r="P54" i="8"/>
  <c r="H54" i="8"/>
  <c r="D54" i="8"/>
  <c r="Z53" i="8"/>
  <c r="T53" i="8"/>
  <c r="P53" i="8"/>
  <c r="H53" i="8"/>
  <c r="D53" i="8"/>
  <c r="M53" i="8" s="1"/>
  <c r="Z52" i="8"/>
  <c r="T52" i="8"/>
  <c r="P52" i="8"/>
  <c r="K52" i="8"/>
  <c r="H52" i="8"/>
  <c r="M52" i="8" s="1"/>
  <c r="D52" i="8"/>
  <c r="Z51" i="8"/>
  <c r="T51" i="8"/>
  <c r="P51" i="8"/>
  <c r="K51" i="8"/>
  <c r="M51" i="8" s="1"/>
  <c r="H51" i="8"/>
  <c r="D51" i="8"/>
  <c r="Z50" i="8"/>
  <c r="T50" i="8"/>
  <c r="P50" i="8"/>
  <c r="K50" i="8"/>
  <c r="H50" i="8"/>
  <c r="D50" i="8"/>
  <c r="Z49" i="8"/>
  <c r="T49" i="8"/>
  <c r="P49" i="8"/>
  <c r="K49" i="8"/>
  <c r="H49" i="8"/>
  <c r="D49" i="8"/>
  <c r="Z48" i="8"/>
  <c r="T48" i="8"/>
  <c r="P48" i="8"/>
  <c r="K48" i="8"/>
  <c r="H48" i="8"/>
  <c r="D48" i="8"/>
  <c r="Z47" i="8"/>
  <c r="T47" i="8"/>
  <c r="P47" i="8"/>
  <c r="K47" i="8"/>
  <c r="H47" i="8"/>
  <c r="D47" i="8"/>
  <c r="Y44" i="8"/>
  <c r="X44" i="8"/>
  <c r="V44" i="8"/>
  <c r="U44" i="8"/>
  <c r="S44" i="8"/>
  <c r="R44" i="8"/>
  <c r="Q44" i="8"/>
  <c r="O44" i="8"/>
  <c r="N44" i="8"/>
  <c r="L44" i="8"/>
  <c r="J44" i="8"/>
  <c r="I44" i="8"/>
  <c r="I45" i="8" s="1"/>
  <c r="G44" i="8"/>
  <c r="F44" i="8"/>
  <c r="E44" i="8"/>
  <c r="C44" i="8"/>
  <c r="B44" i="8"/>
  <c r="Z43" i="8"/>
  <c r="T43" i="8"/>
  <c r="P43" i="8"/>
  <c r="K43" i="8"/>
  <c r="H43" i="8"/>
  <c r="D43" i="8"/>
  <c r="Z42" i="8"/>
  <c r="T42" i="8"/>
  <c r="K42" i="8"/>
  <c r="H42" i="8"/>
  <c r="Z41" i="8"/>
  <c r="T41" i="8"/>
  <c r="T44" i="8" s="1"/>
  <c r="P41" i="8"/>
  <c r="P44" i="8" s="1"/>
  <c r="K41" i="8"/>
  <c r="H41" i="8"/>
  <c r="D41" i="8"/>
  <c r="Y40" i="8"/>
  <c r="X40" i="8"/>
  <c r="X45" i="8" s="1"/>
  <c r="V40" i="8"/>
  <c r="V45" i="8" s="1"/>
  <c r="U40" i="8"/>
  <c r="U45" i="8" s="1"/>
  <c r="Q40" i="8"/>
  <c r="O40" i="8"/>
  <c r="O45" i="8" s="1"/>
  <c r="N40" i="8"/>
  <c r="N45" i="8" s="1"/>
  <c r="L40" i="8"/>
  <c r="J40" i="8"/>
  <c r="I40" i="8"/>
  <c r="G40" i="8"/>
  <c r="F40" i="8"/>
  <c r="E40" i="8"/>
  <c r="E45" i="8" s="1"/>
  <c r="C40" i="8"/>
  <c r="C45" i="8" s="1"/>
  <c r="B40" i="8"/>
  <c r="B45" i="8" s="1"/>
  <c r="Z39" i="8"/>
  <c r="T39" i="8"/>
  <c r="P39" i="8"/>
  <c r="K39" i="8"/>
  <c r="H39" i="8"/>
  <c r="D39" i="8"/>
  <c r="Z38" i="8"/>
  <c r="T38" i="8"/>
  <c r="P38" i="8"/>
  <c r="K38" i="8"/>
  <c r="H38" i="8"/>
  <c r="D38" i="8"/>
  <c r="Z37" i="8"/>
  <c r="T37" i="8"/>
  <c r="P37" i="8"/>
  <c r="K37" i="8"/>
  <c r="H37" i="8"/>
  <c r="D37" i="8"/>
  <c r="Z36" i="8"/>
  <c r="T36" i="8"/>
  <c r="P36" i="8"/>
  <c r="K36" i="8"/>
  <c r="H36" i="8"/>
  <c r="D36" i="8"/>
  <c r="Z35" i="8"/>
  <c r="T35" i="8"/>
  <c r="P35" i="8"/>
  <c r="K35" i="8"/>
  <c r="H35" i="8"/>
  <c r="D35" i="8"/>
  <c r="Z34" i="8"/>
  <c r="T34" i="8"/>
  <c r="P34" i="8"/>
  <c r="K34" i="8"/>
  <c r="H34" i="8"/>
  <c r="D34" i="8"/>
  <c r="Z33" i="8"/>
  <c r="T33" i="8"/>
  <c r="P33" i="8"/>
  <c r="K33" i="8"/>
  <c r="H33" i="8"/>
  <c r="D33" i="8"/>
  <c r="Z32" i="8"/>
  <c r="T32" i="8"/>
  <c r="P32" i="8"/>
  <c r="K32" i="8"/>
  <c r="H32" i="8"/>
  <c r="D32" i="8"/>
  <c r="Z31" i="8"/>
  <c r="T31" i="8"/>
  <c r="P31" i="8"/>
  <c r="K31" i="8"/>
  <c r="H31" i="8"/>
  <c r="D31" i="8"/>
  <c r="Z30" i="8"/>
  <c r="T30" i="8"/>
  <c r="P30" i="8"/>
  <c r="K30" i="8"/>
  <c r="H30" i="8"/>
  <c r="D30" i="8"/>
  <c r="Z29" i="8"/>
  <c r="T29" i="8"/>
  <c r="P29" i="8"/>
  <c r="K29" i="8"/>
  <c r="H29" i="8"/>
  <c r="D29" i="8"/>
  <c r="Z28" i="8"/>
  <c r="T28" i="8"/>
  <c r="P28" i="8"/>
  <c r="K28" i="8"/>
  <c r="H28" i="8"/>
  <c r="D28" i="8"/>
  <c r="Z27" i="8"/>
  <c r="T27" i="8"/>
  <c r="P27" i="8"/>
  <c r="K27" i="8"/>
  <c r="H27" i="8"/>
  <c r="D27" i="8"/>
  <c r="Z26" i="8"/>
  <c r="T26" i="8"/>
  <c r="P26" i="8"/>
  <c r="K26" i="8"/>
  <c r="H26" i="8"/>
  <c r="D26" i="8"/>
  <c r="M26" i="8" s="1"/>
  <c r="Z25" i="8"/>
  <c r="T25" i="8"/>
  <c r="P25" i="8"/>
  <c r="K25" i="8"/>
  <c r="H25" i="8"/>
  <c r="D25" i="8"/>
  <c r="Z24" i="8"/>
  <c r="T24" i="8"/>
  <c r="R40" i="8"/>
  <c r="P24" i="8"/>
  <c r="K24" i="8"/>
  <c r="H24" i="8"/>
  <c r="D24" i="8"/>
  <c r="Y22" i="8"/>
  <c r="X22" i="8"/>
  <c r="W22" i="8"/>
  <c r="V22" i="8"/>
  <c r="S22" i="8"/>
  <c r="R22" i="8"/>
  <c r="Q22" i="8"/>
  <c r="O22" i="8"/>
  <c r="N22" i="8"/>
  <c r="P22" i="8" s="1"/>
  <c r="L22" i="8"/>
  <c r="J22" i="8"/>
  <c r="I22" i="8"/>
  <c r="H22" i="8"/>
  <c r="G22" i="8"/>
  <c r="F22" i="8"/>
  <c r="E22" i="8"/>
  <c r="C22" i="8"/>
  <c r="B22" i="8"/>
  <c r="Z18" i="8"/>
  <c r="T18" i="8"/>
  <c r="U18" i="8" s="1"/>
  <c r="P18" i="8"/>
  <c r="K18" i="8"/>
  <c r="H18" i="8"/>
  <c r="D18" i="8"/>
  <c r="D22" i="8" s="1"/>
  <c r="Z14" i="8"/>
  <c r="T14" i="8"/>
  <c r="P14" i="8"/>
  <c r="U14" i="8" s="1"/>
  <c r="K14" i="8"/>
  <c r="H14" i="8"/>
  <c r="D14" i="8"/>
  <c r="G3" i="7"/>
  <c r="G4" i="7"/>
  <c r="G5" i="7"/>
  <c r="G6" i="7"/>
  <c r="G7" i="7"/>
  <c r="G8" i="7"/>
  <c r="G15" i="7" s="1"/>
  <c r="G9" i="7"/>
  <c r="G10" i="7"/>
  <c r="G11" i="7"/>
  <c r="G12" i="7"/>
  <c r="G13" i="7"/>
  <c r="G14" i="7"/>
  <c r="C15" i="7"/>
  <c r="D15" i="7"/>
  <c r="E15" i="7"/>
  <c r="F15" i="7"/>
  <c r="D15" i="6"/>
  <c r="M15" i="6" s="1"/>
  <c r="H15" i="6"/>
  <c r="K15" i="6"/>
  <c r="P15" i="6"/>
  <c r="U15" i="6" s="1"/>
  <c r="T15" i="6"/>
  <c r="Z15" i="6"/>
  <c r="D19" i="6"/>
  <c r="D23" i="6" s="1"/>
  <c r="H19" i="6"/>
  <c r="K19" i="6"/>
  <c r="P19" i="6"/>
  <c r="T19" i="6"/>
  <c r="U19" i="6"/>
  <c r="Z19" i="6"/>
  <c r="B23" i="6"/>
  <c r="C23" i="6"/>
  <c r="E23" i="6"/>
  <c r="F23" i="6"/>
  <c r="G23" i="6"/>
  <c r="H23" i="6"/>
  <c r="I23" i="6"/>
  <c r="J23" i="6"/>
  <c r="K23" i="6" s="1"/>
  <c r="L23" i="6"/>
  <c r="N23" i="6"/>
  <c r="O23" i="6"/>
  <c r="P23" i="6"/>
  <c r="U23" i="6" s="1"/>
  <c r="Q23" i="6"/>
  <c r="R23" i="6"/>
  <c r="T23" i="6" s="1"/>
  <c r="S23" i="6"/>
  <c r="V23" i="6"/>
  <c r="W23" i="6"/>
  <c r="X23" i="6"/>
  <c r="Y23" i="6"/>
  <c r="Z23" i="6"/>
  <c r="D25" i="6"/>
  <c r="M25" i="6" s="1"/>
  <c r="H25" i="6"/>
  <c r="K25" i="6"/>
  <c r="P25" i="6"/>
  <c r="R25" i="6"/>
  <c r="R41" i="6" s="1"/>
  <c r="R46" i="6" s="1"/>
  <c r="S25" i="6"/>
  <c r="T25" i="6"/>
  <c r="Z25" i="6"/>
  <c r="Z41" i="6" s="1"/>
  <c r="D26" i="6"/>
  <c r="M26" i="6" s="1"/>
  <c r="H26" i="6"/>
  <c r="K26" i="6"/>
  <c r="P26" i="6"/>
  <c r="P41" i="6" s="1"/>
  <c r="P46" i="6" s="1"/>
  <c r="R26" i="6"/>
  <c r="S26" i="6"/>
  <c r="T26" i="6" s="1"/>
  <c r="T41" i="6" s="1"/>
  <c r="Z26" i="6"/>
  <c r="D27" i="6"/>
  <c r="H27" i="6"/>
  <c r="K27" i="6"/>
  <c r="M27" i="6"/>
  <c r="P27" i="6"/>
  <c r="T27" i="6"/>
  <c r="Z27" i="6"/>
  <c r="D28" i="6"/>
  <c r="M28" i="6" s="1"/>
  <c r="H28" i="6"/>
  <c r="K28" i="6"/>
  <c r="P28" i="6"/>
  <c r="T28" i="6"/>
  <c r="Z28" i="6"/>
  <c r="D29" i="6"/>
  <c r="M29" i="6" s="1"/>
  <c r="H29" i="6"/>
  <c r="K29" i="6"/>
  <c r="P29" i="6"/>
  <c r="T29" i="6"/>
  <c r="Z29" i="6"/>
  <c r="D30" i="6"/>
  <c r="M30" i="6" s="1"/>
  <c r="H30" i="6"/>
  <c r="H41" i="6" s="1"/>
  <c r="K30" i="6"/>
  <c r="P30" i="6"/>
  <c r="T30" i="6"/>
  <c r="Z30" i="6"/>
  <c r="D31" i="6"/>
  <c r="H31" i="6"/>
  <c r="M31" i="6" s="1"/>
  <c r="K31" i="6"/>
  <c r="P31" i="6"/>
  <c r="T31" i="6"/>
  <c r="Z31" i="6"/>
  <c r="D32" i="6"/>
  <c r="H32" i="6"/>
  <c r="K32" i="6"/>
  <c r="M32" i="6" s="1"/>
  <c r="P32" i="6"/>
  <c r="T32" i="6"/>
  <c r="Z32" i="6"/>
  <c r="D33" i="6"/>
  <c r="H33" i="6"/>
  <c r="K33" i="6"/>
  <c r="M33" i="6"/>
  <c r="P33" i="6"/>
  <c r="R33" i="6"/>
  <c r="T33" i="6" s="1"/>
  <c r="S33" i="6"/>
  <c r="Z33" i="6"/>
  <c r="D34" i="6"/>
  <c r="H34" i="6"/>
  <c r="K34" i="6"/>
  <c r="M34" i="6"/>
  <c r="P34" i="6"/>
  <c r="T34" i="6"/>
  <c r="Z34" i="6"/>
  <c r="D35" i="6"/>
  <c r="H35" i="6"/>
  <c r="K35" i="6"/>
  <c r="M35" i="6"/>
  <c r="P35" i="6"/>
  <c r="T35" i="6"/>
  <c r="Z35" i="6"/>
  <c r="D36" i="6"/>
  <c r="H36" i="6"/>
  <c r="K36" i="6"/>
  <c r="M36" i="6" s="1"/>
  <c r="P36" i="6"/>
  <c r="T36" i="6"/>
  <c r="Z36" i="6"/>
  <c r="D37" i="6"/>
  <c r="H37" i="6"/>
  <c r="K37" i="6"/>
  <c r="M37" i="6"/>
  <c r="P37" i="6"/>
  <c r="T37" i="6"/>
  <c r="Z37" i="6"/>
  <c r="D38" i="6"/>
  <c r="M38" i="6" s="1"/>
  <c r="H38" i="6"/>
  <c r="K38" i="6"/>
  <c r="P38" i="6"/>
  <c r="T38" i="6"/>
  <c r="Z38" i="6"/>
  <c r="D39" i="6"/>
  <c r="M39" i="6" s="1"/>
  <c r="H39" i="6"/>
  <c r="K39" i="6"/>
  <c r="P39" i="6"/>
  <c r="T39" i="6"/>
  <c r="Z39" i="6"/>
  <c r="D40" i="6"/>
  <c r="M40" i="6" s="1"/>
  <c r="H40" i="6"/>
  <c r="K40" i="6"/>
  <c r="P40" i="6"/>
  <c r="T40" i="6"/>
  <c r="Z40" i="6"/>
  <c r="B41" i="6"/>
  <c r="C41" i="6"/>
  <c r="C46" i="6" s="1"/>
  <c r="D41" i="6"/>
  <c r="D46" i="6" s="1"/>
  <c r="E41" i="6"/>
  <c r="F41" i="6"/>
  <c r="G41" i="6"/>
  <c r="I41" i="6"/>
  <c r="J41" i="6"/>
  <c r="K41" i="6"/>
  <c r="L41" i="6"/>
  <c r="L46" i="6" s="1"/>
  <c r="N41" i="6"/>
  <c r="O41" i="6"/>
  <c r="Q41" i="6"/>
  <c r="S41" i="6"/>
  <c r="S46" i="6" s="1"/>
  <c r="U41" i="6"/>
  <c r="V41" i="6"/>
  <c r="X41" i="6"/>
  <c r="Y41" i="6"/>
  <c r="D42" i="6"/>
  <c r="H42" i="6"/>
  <c r="M42" i="6" s="1"/>
  <c r="K42" i="6"/>
  <c r="K45" i="6" s="1"/>
  <c r="P42" i="6"/>
  <c r="T42" i="6"/>
  <c r="Z42" i="6"/>
  <c r="H43" i="6"/>
  <c r="K43" i="6"/>
  <c r="T43" i="6"/>
  <c r="T45" i="6" s="1"/>
  <c r="Z43" i="6"/>
  <c r="Z45" i="6" s="1"/>
  <c r="D44" i="6"/>
  <c r="D45" i="6" s="1"/>
  <c r="H44" i="6"/>
  <c r="K44" i="6"/>
  <c r="P44" i="6"/>
  <c r="P45" i="6" s="1"/>
  <c r="T44" i="6"/>
  <c r="Z44" i="6"/>
  <c r="B45" i="6"/>
  <c r="C45" i="6"/>
  <c r="E45" i="6"/>
  <c r="F45" i="6"/>
  <c r="G45" i="6"/>
  <c r="I45" i="6"/>
  <c r="J45" i="6"/>
  <c r="J46" i="6" s="1"/>
  <c r="L45" i="6"/>
  <c r="N45" i="6"/>
  <c r="O45" i="6"/>
  <c r="Q45" i="6"/>
  <c r="Q46" i="6" s="1"/>
  <c r="R45" i="6"/>
  <c r="S45" i="6"/>
  <c r="U45" i="6"/>
  <c r="V45" i="6"/>
  <c r="X45" i="6"/>
  <c r="Y45" i="6"/>
  <c r="B46" i="6"/>
  <c r="E46" i="6"/>
  <c r="F46" i="6"/>
  <c r="G46" i="6"/>
  <c r="I46" i="6"/>
  <c r="N46" i="6"/>
  <c r="O46" i="6"/>
  <c r="U46" i="6"/>
  <c r="V46" i="6"/>
  <c r="X46" i="6"/>
  <c r="Y46" i="6"/>
  <c r="D48" i="6"/>
  <c r="M48" i="6" s="1"/>
  <c r="H48" i="6"/>
  <c r="K48" i="6"/>
  <c r="P48" i="6"/>
  <c r="T48" i="6"/>
  <c r="Z48" i="6"/>
  <c r="D49" i="6"/>
  <c r="M49" i="6" s="1"/>
  <c r="H49" i="6"/>
  <c r="K49" i="6"/>
  <c r="P49" i="6"/>
  <c r="T49" i="6"/>
  <c r="Z49" i="6"/>
  <c r="D50" i="6"/>
  <c r="H50" i="6"/>
  <c r="M50" i="6" s="1"/>
  <c r="K50" i="6"/>
  <c r="P50" i="6"/>
  <c r="T50" i="6"/>
  <c r="Z50" i="6"/>
  <c r="D51" i="6"/>
  <c r="H51" i="6"/>
  <c r="K51" i="6"/>
  <c r="M51" i="6"/>
  <c r="P51" i="6"/>
  <c r="T51" i="6"/>
  <c r="Z51" i="6"/>
  <c r="D52" i="6"/>
  <c r="H52" i="6"/>
  <c r="K52" i="6"/>
  <c r="M52" i="6"/>
  <c r="P52" i="6"/>
  <c r="T52" i="6"/>
  <c r="Z52" i="6"/>
  <c r="D53" i="6"/>
  <c r="M53" i="6" s="1"/>
  <c r="H53" i="6"/>
  <c r="K53" i="6"/>
  <c r="P53" i="6"/>
  <c r="T53" i="6"/>
  <c r="Z53" i="6"/>
  <c r="D54" i="6"/>
  <c r="M54" i="6" s="1"/>
  <c r="H54" i="6"/>
  <c r="P54" i="6"/>
  <c r="T54" i="6"/>
  <c r="Z54" i="6"/>
  <c r="D55" i="6"/>
  <c r="M55" i="6" s="1"/>
  <c r="H55" i="6"/>
  <c r="P55" i="6"/>
  <c r="T55" i="6"/>
  <c r="Z55" i="6"/>
  <c r="B56" i="6"/>
  <c r="C56" i="6"/>
  <c r="D56" i="6"/>
  <c r="E56" i="6"/>
  <c r="F56" i="6"/>
  <c r="H56" i="6" s="1"/>
  <c r="G56" i="6"/>
  <c r="I56" i="6"/>
  <c r="J56" i="6"/>
  <c r="K56" i="6"/>
  <c r="L56" i="6"/>
  <c r="N56" i="6"/>
  <c r="P56" i="6" s="1"/>
  <c r="U56" i="6" s="1"/>
  <c r="O56" i="6"/>
  <c r="Q56" i="6"/>
  <c r="R56" i="6"/>
  <c r="S56" i="6"/>
  <c r="T56" i="6"/>
  <c r="V56" i="6"/>
  <c r="W56" i="6"/>
  <c r="Z56" i="6" s="1"/>
  <c r="X56" i="6"/>
  <c r="Y56" i="6"/>
  <c r="P45" i="10" l="1"/>
  <c r="U45" i="10" s="1"/>
  <c r="U40" i="10"/>
  <c r="AB40" i="10" s="1"/>
  <c r="Z45" i="10"/>
  <c r="AB45" i="10" s="1"/>
  <c r="M30" i="8"/>
  <c r="G45" i="8"/>
  <c r="M50" i="8"/>
  <c r="U22" i="8"/>
  <c r="M29" i="8"/>
  <c r="M37" i="8"/>
  <c r="Z44" i="8"/>
  <c r="M48" i="8"/>
  <c r="H55" i="8"/>
  <c r="Z22" i="8"/>
  <c r="D44" i="8"/>
  <c r="M54" i="8"/>
  <c r="K22" i="8"/>
  <c r="M22" i="8" s="1"/>
  <c r="M14" i="8"/>
  <c r="H40" i="8"/>
  <c r="M28" i="8"/>
  <c r="M47" i="8"/>
  <c r="T22" i="8"/>
  <c r="K44" i="8"/>
  <c r="M43" i="8"/>
  <c r="Q45" i="8"/>
  <c r="Y45" i="8"/>
  <c r="Z40" i="8"/>
  <c r="Z45" i="8" s="1"/>
  <c r="R45" i="8"/>
  <c r="T55" i="8"/>
  <c r="U55" i="8"/>
  <c r="P40" i="8"/>
  <c r="P45" i="8" s="1"/>
  <c r="L45" i="8"/>
  <c r="M34" i="8"/>
  <c r="M32" i="8"/>
  <c r="M36" i="8"/>
  <c r="M35" i="8"/>
  <c r="M39" i="8"/>
  <c r="J45" i="8"/>
  <c r="H44" i="8"/>
  <c r="F45" i="8"/>
  <c r="M27" i="8"/>
  <c r="M25" i="8"/>
  <c r="M49" i="8"/>
  <c r="M33" i="8"/>
  <c r="M38" i="8"/>
  <c r="M31" i="8"/>
  <c r="D40" i="8"/>
  <c r="T40" i="8"/>
  <c r="T45" i="8" s="1"/>
  <c r="D45" i="8"/>
  <c r="H45" i="8"/>
  <c r="K40" i="8"/>
  <c r="K45" i="8" s="1"/>
  <c r="S40" i="8"/>
  <c r="S45" i="8" s="1"/>
  <c r="D55" i="8"/>
  <c r="M55" i="8" s="1"/>
  <c r="M18" i="8"/>
  <c r="M24" i="8"/>
  <c r="M41" i="8"/>
  <c r="M44" i="8" s="1"/>
  <c r="T46" i="6"/>
  <c r="M23" i="6"/>
  <c r="H46" i="6"/>
  <c r="M56" i="6"/>
  <c r="K46" i="6"/>
  <c r="M41" i="6"/>
  <c r="Z46" i="6"/>
  <c r="H45" i="6"/>
  <c r="M44" i="6"/>
  <c r="M45" i="6" s="1"/>
  <c r="M19" i="6"/>
  <c r="M40" i="8" l="1"/>
  <c r="M45" i="8" s="1"/>
  <c r="M46" i="6"/>
  <c r="U19" i="4" l="1"/>
  <c r="U20" i="4"/>
  <c r="U21" i="4"/>
  <c r="U22" i="4"/>
  <c r="U23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7" i="4"/>
  <c r="U48" i="4"/>
  <c r="U49" i="4"/>
  <c r="U50" i="4"/>
  <c r="U51" i="4"/>
  <c r="U52" i="4"/>
  <c r="U53" i="4"/>
  <c r="U54" i="4"/>
  <c r="U55" i="4"/>
  <c r="G34" i="4" l="1"/>
  <c r="G33" i="4"/>
  <c r="V49" i="4" l="1"/>
  <c r="V25" i="4"/>
  <c r="S34" i="4" l="1"/>
  <c r="R34" i="4"/>
  <c r="S33" i="4"/>
  <c r="Y51" i="4" l="1"/>
  <c r="Y50" i="4"/>
  <c r="Y49" i="4"/>
  <c r="Y48" i="4"/>
  <c r="Y47" i="4"/>
  <c r="Y43" i="4"/>
  <c r="Y42" i="4"/>
  <c r="Y44" i="4" s="1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19" i="4"/>
  <c r="Y15" i="4"/>
  <c r="T51" i="4"/>
  <c r="T50" i="4"/>
  <c r="T49" i="4"/>
  <c r="T48" i="4"/>
  <c r="T47" i="4"/>
  <c r="T43" i="4"/>
  <c r="T42" i="4"/>
  <c r="P43" i="4"/>
  <c r="P42" i="4"/>
  <c r="U15" i="4"/>
  <c r="T40" i="4"/>
  <c r="T39" i="4"/>
  <c r="T38" i="4"/>
  <c r="T37" i="4"/>
  <c r="T36" i="4"/>
  <c r="T35" i="4"/>
  <c r="T34" i="4"/>
  <c r="T41" i="4" s="1"/>
  <c r="T33" i="4"/>
  <c r="T32" i="4"/>
  <c r="T31" i="4"/>
  <c r="T30" i="4"/>
  <c r="T29" i="4"/>
  <c r="T28" i="4"/>
  <c r="T27" i="4"/>
  <c r="T26" i="4"/>
  <c r="T25" i="4"/>
  <c r="T19" i="4"/>
  <c r="T15" i="4"/>
  <c r="P51" i="4"/>
  <c r="P50" i="4"/>
  <c r="P49" i="4"/>
  <c r="P48" i="4"/>
  <c r="P47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19" i="4"/>
  <c r="P15" i="4"/>
  <c r="M50" i="4"/>
  <c r="M49" i="4"/>
  <c r="M48" i="4"/>
  <c r="M43" i="4"/>
  <c r="M40" i="4"/>
  <c r="M39" i="4"/>
  <c r="M38" i="4"/>
  <c r="M37" i="4"/>
  <c r="M36" i="4"/>
  <c r="M35" i="4"/>
  <c r="M32" i="4"/>
  <c r="M30" i="4"/>
  <c r="M28" i="4"/>
  <c r="M27" i="4"/>
  <c r="M26" i="4"/>
  <c r="M19" i="4"/>
  <c r="M15" i="4"/>
  <c r="K51" i="4"/>
  <c r="K50" i="4"/>
  <c r="K49" i="4"/>
  <c r="K48" i="4"/>
  <c r="K47" i="4"/>
  <c r="K43" i="4"/>
  <c r="K42" i="4"/>
  <c r="K44" i="4" s="1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19" i="4"/>
  <c r="K15" i="4"/>
  <c r="H51" i="4"/>
  <c r="H50" i="4"/>
  <c r="H49" i="4"/>
  <c r="H48" i="4"/>
  <c r="H47" i="4"/>
  <c r="M47" i="4" s="1"/>
  <c r="H43" i="4"/>
  <c r="H42" i="4"/>
  <c r="H44" i="4" s="1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19" i="4"/>
  <c r="H15" i="4"/>
  <c r="D49" i="4"/>
  <c r="D50" i="4"/>
  <c r="D51" i="4"/>
  <c r="M51" i="4" s="1"/>
  <c r="D48" i="4"/>
  <c r="D47" i="4"/>
  <c r="D43" i="4"/>
  <c r="D42" i="4"/>
  <c r="D44" i="4" s="1"/>
  <c r="D40" i="4"/>
  <c r="D39" i="4"/>
  <c r="D38" i="4"/>
  <c r="D37" i="4"/>
  <c r="D36" i="4"/>
  <c r="D35" i="4"/>
  <c r="D34" i="4"/>
  <c r="D33" i="4"/>
  <c r="D32" i="4"/>
  <c r="D31" i="4"/>
  <c r="M31" i="4" s="1"/>
  <c r="D30" i="4"/>
  <c r="D29" i="4"/>
  <c r="D28" i="4"/>
  <c r="D27" i="4"/>
  <c r="D26" i="4"/>
  <c r="D25" i="4"/>
  <c r="D19" i="4"/>
  <c r="D15" i="4"/>
  <c r="N45" i="4"/>
  <c r="C44" i="4"/>
  <c r="E44" i="4"/>
  <c r="F44" i="4"/>
  <c r="G44" i="4"/>
  <c r="I44" i="4"/>
  <c r="J44" i="4"/>
  <c r="L44" i="4"/>
  <c r="N44" i="4"/>
  <c r="O44" i="4"/>
  <c r="P44" i="4"/>
  <c r="Q44" i="4"/>
  <c r="R44" i="4"/>
  <c r="S44" i="4"/>
  <c r="V44" i="4"/>
  <c r="W44" i="4"/>
  <c r="X44" i="4"/>
  <c r="B44" i="4"/>
  <c r="E41" i="4"/>
  <c r="F41" i="4"/>
  <c r="F45" i="4" s="1"/>
  <c r="G41" i="4"/>
  <c r="G45" i="4" s="1"/>
  <c r="I41" i="4"/>
  <c r="I45" i="4" s="1"/>
  <c r="J41" i="4"/>
  <c r="L41" i="4"/>
  <c r="L45" i="4" s="1"/>
  <c r="N41" i="4"/>
  <c r="O41" i="4"/>
  <c r="O45" i="4" s="1"/>
  <c r="Q41" i="4"/>
  <c r="Q45" i="4" s="1"/>
  <c r="R41" i="4"/>
  <c r="S41" i="4"/>
  <c r="V41" i="4"/>
  <c r="V45" i="4" s="1"/>
  <c r="W41" i="4"/>
  <c r="W45" i="4" s="1"/>
  <c r="X41" i="4"/>
  <c r="X45" i="4" s="1"/>
  <c r="C41" i="4"/>
  <c r="B41" i="4"/>
  <c r="B45" i="4" s="1"/>
  <c r="E45" i="4" l="1"/>
  <c r="Y41" i="4"/>
  <c r="Y45" i="4" s="1"/>
  <c r="M29" i="4"/>
  <c r="P41" i="4"/>
  <c r="P45" i="4" s="1"/>
  <c r="J45" i="4"/>
  <c r="M33" i="4"/>
  <c r="M34" i="4"/>
  <c r="K41" i="4"/>
  <c r="K45" i="4" s="1"/>
  <c r="M25" i="4"/>
  <c r="M42" i="4"/>
  <c r="M44" i="4" s="1"/>
  <c r="C45" i="4"/>
  <c r="D41" i="4"/>
  <c r="D45" i="4" s="1"/>
  <c r="R45" i="4"/>
  <c r="S45" i="4"/>
  <c r="T44" i="4"/>
  <c r="T45" i="4" s="1"/>
  <c r="H41" i="4"/>
  <c r="H45" i="4" s="1"/>
  <c r="M41" i="4" l="1"/>
  <c r="M45" i="4" s="1"/>
  <c r="Y23" i="4"/>
  <c r="T23" i="4"/>
  <c r="O55" i="4"/>
  <c r="O23" i="4"/>
  <c r="M23" i="4"/>
  <c r="K23" i="4"/>
  <c r="H23" i="4"/>
  <c r="L23" i="4"/>
  <c r="L55" i="4"/>
  <c r="D55" i="4"/>
  <c r="D23" i="4"/>
  <c r="M14" i="1"/>
  <c r="K43" i="1"/>
  <c r="K49" i="1" s="1"/>
  <c r="D45" i="1"/>
  <c r="F43" i="1"/>
  <c r="H43" i="1" s="1"/>
  <c r="H49" i="1" s="1"/>
  <c r="B43" i="1"/>
  <c r="D43" i="1" s="1"/>
  <c r="D49" i="1" s="1"/>
  <c r="K31" i="1"/>
  <c r="K32" i="1"/>
  <c r="K23" i="1"/>
  <c r="K39" i="1" s="1"/>
  <c r="H23" i="1"/>
  <c r="D31" i="1"/>
  <c r="D32" i="1"/>
  <c r="D39" i="1" s="1"/>
  <c r="D23" i="1"/>
  <c r="G32" i="1"/>
  <c r="F32" i="1"/>
  <c r="H32" i="1" s="1"/>
  <c r="G31" i="1"/>
  <c r="F31" i="1"/>
  <c r="H31" i="1" s="1"/>
  <c r="K14" i="1"/>
  <c r="D14" i="1"/>
  <c r="H14" i="1"/>
  <c r="H39" i="1" l="1"/>
  <c r="R55" i="4" l="1"/>
  <c r="T55" i="4" s="1"/>
  <c r="S55" i="4"/>
  <c r="R23" i="4"/>
  <c r="S23" i="4"/>
  <c r="N55" i="4"/>
  <c r="P55" i="4" s="1"/>
  <c r="Q55" i="4"/>
  <c r="N23" i="4"/>
  <c r="P23" i="4" s="1"/>
  <c r="Q23" i="4"/>
  <c r="L49" i="1" l="1"/>
  <c r="V55" i="4"/>
  <c r="W55" i="4"/>
  <c r="X55" i="4"/>
  <c r="J55" i="4"/>
  <c r="I55" i="4"/>
  <c r="K55" i="4" s="1"/>
  <c r="G55" i="4"/>
  <c r="F55" i="4"/>
  <c r="E55" i="4"/>
  <c r="C55" i="4"/>
  <c r="B55" i="4"/>
  <c r="X23" i="4"/>
  <c r="W23" i="4"/>
  <c r="V23" i="4"/>
  <c r="J23" i="4"/>
  <c r="I23" i="4"/>
  <c r="G23" i="4"/>
  <c r="F23" i="4"/>
  <c r="E23" i="4"/>
  <c r="C23" i="4"/>
  <c r="B23" i="4"/>
  <c r="Y55" i="4" l="1"/>
  <c r="H55" i="4"/>
  <c r="M55" i="4" s="1"/>
  <c r="L39" i="1"/>
  <c r="L21" i="1"/>
  <c r="C21" i="1"/>
  <c r="C39" i="1"/>
  <c r="C49" i="1"/>
  <c r="E49" i="1" l="1"/>
  <c r="M49" i="1" s="1"/>
  <c r="E39" i="1"/>
  <c r="M39" i="1" s="1"/>
  <c r="E21" i="1"/>
  <c r="J49" i="1"/>
  <c r="I49" i="1"/>
  <c r="G49" i="1"/>
  <c r="J39" i="1"/>
  <c r="I39" i="1"/>
  <c r="G39" i="1"/>
  <c r="J21" i="1"/>
  <c r="I21" i="1"/>
  <c r="K21" i="1" s="1"/>
  <c r="G21" i="1"/>
  <c r="F49" i="1"/>
  <c r="F39" i="1"/>
  <c r="F21" i="1"/>
  <c r="B49" i="1" l="1"/>
  <c r="B39" i="1"/>
  <c r="B21" i="1"/>
  <c r="D21" i="1" s="1"/>
  <c r="M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tc={7C66EBE6-B65B-47FE-BA57-7504C92C8A89}</author>
    <author>tc={93768D7C-F099-4378-B1AE-99BB0F1B6555}</author>
    <author>tc={2DA7E665-660A-4FDB-BFDF-7FAC48C08E10}</author>
    <author>tc={BB16531A-9705-4384-96A2-99B57B6FB962}</author>
    <author>tc={5D7BEED3-DFF9-4490-B9F8-075EDAB8CD13}</author>
    <author>tc={42397E8F-5847-4DF3-916E-234253A02572}</author>
    <author>tc={F425447D-3C8C-4D4B-BB21-FE8F467B2879}</author>
  </authors>
  <commentList>
    <comment ref="B25" authorId="0" shapeId="0" xr:uid="{7C66EBE6-B65B-47FE-BA57-7504C92C8A89}">
      <text>
        <t>[Threaded comment]
Your version of Excel allows you to read this threaded comment; however, any edits to it will get removed if the file is opened in a newer version of Excel. Learn more: https://go.microsoft.com/fwlink/?linkid=870924
Comment:
    GTAS is showing -640,599,699.45 whereas it's showing as -708,668,898.78. Correcting</t>
      </text>
    </comment>
    <comment ref="V25" authorId="1" shapeId="0" xr:uid="{93768D7C-F099-4378-B1AE-99BB0F1B6555}">
      <text>
        <t>[Threaded comment]
Your version of Excel allows you to read this threaded comment; however, any edits to it will get removed if the file is opened in a newer version of Excel. Learn more: https://go.microsoft.com/fwlink/?linkid=870924
Comment:
    GTAS is showing -2,854,751,414.55 but the amount here is -2,898,874,005.82. Correcting.</t>
      </text>
    </comment>
    <comment ref="B33" authorId="2" shapeId="0" xr:uid="{2DA7E665-660A-4FDB-BFDF-7FAC48C08E10}">
      <text>
        <t>[Threaded comment]
Your version of Excel allows you to read this threaded comment; however, any edits to it will get removed if the file is opened in a newer version of Excel. Learn more: https://go.microsoft.com/fwlink/?linkid=870924
Comment:
    GTAS is showing -68,164,656.70 whereas it's showing as -95,457.37 here. Correcting.</t>
      </text>
    </comment>
    <comment ref="V33" authorId="3" shapeId="0" xr:uid="{BB16531A-9705-4384-96A2-99B57B6FB962}">
      <text>
        <t>[Threaded comment]
Your version of Excel allows you to read this threaded comment; however, any edits to it will get removed if the file is opened in a newer version of Excel. Learn more: https://go.microsoft.com/fwlink/?linkid=870924
Comment:
    GTAS is showing -45,296,375.70 while this is showing -1,173,784.43. Correcting.</t>
      </text>
    </comment>
    <comment ref="Y44" authorId="4" shapeId="0" xr:uid="{5D7BEED3-DFF9-4490-B9F8-075EDAB8CD13}">
      <text>
        <t>[Threaded comment]
Your version of Excel allows you to read this threaded comment; however, any edits to it will get removed if the file is opened in a newer version of Excel. Learn more: https://go.microsoft.com/fwlink/?linkid=870924
Comment:
    Had to correct this number. It was typed as 2322.51 instead of 23022.51.</t>
      </text>
    </comment>
    <comment ref="I53" authorId="5" shapeId="0" xr:uid="{42397E8F-5847-4DF3-916E-234253A0257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Nothing was entered here but GTAS has an amount.</t>
      </text>
    </comment>
    <comment ref="J53" authorId="6" shapeId="0" xr:uid="{F425447D-3C8C-4D4B-BB21-FE8F467B287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Nothing was entered here but GTAS has an amount.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tc={DC4026D2-91DF-489E-BDFE-91B97FA664AF}</author>
  </authors>
  <commentList>
    <comment ref="E12" authorId="0" shapeId="0" xr:uid="{DC4026D2-91DF-489E-BDFE-91B97FA664AF}">
      <text>
        <t>[Threaded comment]
Your version of Excel allows you to read this threaded comment; however, any edits to it will get removed if the file is opened in a newer version of Excel. Learn more: https://go.microsoft.com/fwlink/?linkid=870924
Comment:
    MBDA uses Disaster Emergency Fund Code 'O' for this funding.</t>
      </text>
    </comment>
  </commentList>
</comments>
</file>

<file path=xl/sharedStrings.xml><?xml version="1.0" encoding="utf-8"?>
<sst xmlns="http://schemas.openxmlformats.org/spreadsheetml/2006/main" count="600" uniqueCount="167">
  <si>
    <t>EDA Fund Group 2050</t>
  </si>
  <si>
    <t>NOAA Fund Group 2055</t>
  </si>
  <si>
    <t>NIST Fund Group 0525</t>
  </si>
  <si>
    <t>$300.0 million</t>
  </si>
  <si>
    <t>$60.0 million</t>
  </si>
  <si>
    <r>
      <t xml:space="preserve">SGL 417000, </t>
    </r>
    <r>
      <rPr>
        <i/>
        <sz val="11"/>
        <color theme="1"/>
        <rFont val="Calibri"/>
        <family val="2"/>
        <scheme val="minor"/>
      </rPr>
      <t>Transfers - CY Authority</t>
    </r>
  </si>
  <si>
    <t>[Enter additional SGL, if needed]</t>
  </si>
  <si>
    <t>Total:</t>
  </si>
  <si>
    <t>(In Actual Dollars)</t>
  </si>
  <si>
    <r>
      <rPr>
        <sz val="11"/>
        <color theme="1"/>
        <rFont val="Calibri"/>
        <family val="2"/>
        <scheme val="minor"/>
      </rPr>
      <t>SGL 480200,</t>
    </r>
    <r>
      <rPr>
        <i/>
        <sz val="11"/>
        <color theme="1"/>
        <rFont val="Calibri"/>
        <family val="2"/>
        <scheme val="minor"/>
      </rPr>
      <t xml:space="preserve"> Undelivered Orders - Obligations, Prepaid/Advanced</t>
    </r>
  </si>
  <si>
    <r>
      <rPr>
        <sz val="11"/>
        <color theme="1"/>
        <rFont val="Calibri"/>
        <family val="2"/>
        <scheme val="minor"/>
      </rPr>
      <t>SGL 480100,</t>
    </r>
    <r>
      <rPr>
        <i/>
        <sz val="11"/>
        <color theme="1"/>
        <rFont val="Calibri"/>
        <family val="2"/>
        <scheme val="minor"/>
      </rPr>
      <t xml:space="preserve"> Undelivered Orders - Obligations, Unpaid</t>
    </r>
  </si>
  <si>
    <r>
      <rPr>
        <sz val="11"/>
        <color theme="1"/>
        <rFont val="Calibri"/>
        <family val="2"/>
        <scheme val="minor"/>
      </rPr>
      <t>SGL 483100</t>
    </r>
    <r>
      <rPr>
        <i/>
        <sz val="11"/>
        <color theme="1"/>
        <rFont val="Calibri"/>
        <family val="2"/>
        <scheme val="minor"/>
      </rPr>
      <t>, Undelivered Orders - Obligations Transferred, Unpaid</t>
    </r>
  </si>
  <si>
    <r>
      <rPr>
        <sz val="11"/>
        <color theme="1"/>
        <rFont val="Calibri"/>
        <family val="2"/>
        <scheme val="minor"/>
      </rPr>
      <t>SGL 483200,</t>
    </r>
    <r>
      <rPr>
        <i/>
        <sz val="11"/>
        <color theme="1"/>
        <rFont val="Calibri"/>
        <family val="2"/>
        <scheme val="minor"/>
      </rPr>
      <t xml:space="preserve"> Undelivered Orders - Obligations Transferred, Prepaid/Advanced</t>
    </r>
  </si>
  <si>
    <r>
      <rPr>
        <sz val="11"/>
        <color theme="1"/>
        <rFont val="Calibri"/>
        <family val="2"/>
      </rPr>
      <t>SGL 488100,</t>
    </r>
    <r>
      <rPr>
        <i/>
        <sz val="11"/>
        <color theme="1"/>
        <rFont val="Calibri"/>
        <family val="2"/>
      </rPr>
      <t xml:space="preserve"> Upward Adjustments of Prior-Year Undelivered Orders - Obligations, Unpaid</t>
    </r>
  </si>
  <si>
    <r>
      <rPr>
        <sz val="11"/>
        <color theme="1"/>
        <rFont val="Calibri"/>
        <family val="2"/>
      </rPr>
      <t>SGL 488200,</t>
    </r>
    <r>
      <rPr>
        <i/>
        <sz val="11"/>
        <color theme="1"/>
        <rFont val="Calibri"/>
        <family val="2"/>
      </rPr>
      <t xml:space="preserve"> Upward Adjustments of Prior-Year Undelivered Orders - Obligations, Prepaid/Advanced</t>
    </r>
  </si>
  <si>
    <r>
      <rPr>
        <sz val="11"/>
        <color theme="1"/>
        <rFont val="Calibri"/>
        <family val="2"/>
        <scheme val="minor"/>
      </rPr>
      <t>SGL 490100,</t>
    </r>
    <r>
      <rPr>
        <i/>
        <sz val="11"/>
        <color theme="1"/>
        <rFont val="Calibri"/>
        <family val="2"/>
        <scheme val="minor"/>
      </rPr>
      <t xml:space="preserve"> Delivered Orders - Obligations, Unpaid</t>
    </r>
  </si>
  <si>
    <r>
      <rPr>
        <sz val="11"/>
        <color theme="1"/>
        <rFont val="Calibri"/>
        <family val="2"/>
        <scheme val="minor"/>
      </rPr>
      <t>SGL 490200,</t>
    </r>
    <r>
      <rPr>
        <i/>
        <sz val="11"/>
        <color theme="1"/>
        <rFont val="Calibri"/>
        <family val="2"/>
        <scheme val="minor"/>
      </rPr>
      <t xml:space="preserve"> Delivered Orders - Obligations, Paid</t>
    </r>
  </si>
  <si>
    <r>
      <rPr>
        <sz val="11"/>
        <color theme="1"/>
        <rFont val="Calibri"/>
        <family val="2"/>
        <scheme val="minor"/>
      </rPr>
      <t>SGL 490800,</t>
    </r>
    <r>
      <rPr>
        <i/>
        <sz val="11"/>
        <color theme="1"/>
        <rFont val="Calibri"/>
        <family val="2"/>
        <scheme val="minor"/>
      </rPr>
      <t xml:space="preserve"> Authority Outlayed Not Yet Disbursed</t>
    </r>
  </si>
  <si>
    <r>
      <rPr>
        <sz val="11"/>
        <color theme="1"/>
        <rFont val="Calibri"/>
        <family val="2"/>
        <scheme val="minor"/>
      </rPr>
      <t>SGL 493100,</t>
    </r>
    <r>
      <rPr>
        <i/>
        <sz val="11"/>
        <color theme="1"/>
        <rFont val="Calibri"/>
        <family val="2"/>
        <scheme val="minor"/>
      </rPr>
      <t xml:space="preserve"> Delivered Orders – Obligations Transferred, Unpaid</t>
    </r>
  </si>
  <si>
    <r>
      <rPr>
        <sz val="11"/>
        <color theme="1"/>
        <rFont val="Calibri"/>
        <family val="2"/>
      </rPr>
      <t>SGL 497100,</t>
    </r>
    <r>
      <rPr>
        <i/>
        <sz val="11"/>
        <color theme="1"/>
        <rFont val="Calibri"/>
        <family val="2"/>
      </rPr>
      <t xml:space="preserve"> Downward Adjustments of Prior-Year Unpaid Delivered Orders - Obligations, Recoveries</t>
    </r>
  </si>
  <si>
    <r>
      <rPr>
        <sz val="11"/>
        <color theme="1"/>
        <rFont val="Calibri"/>
        <family val="2"/>
        <scheme val="minor"/>
      </rPr>
      <t>SGL 497200,</t>
    </r>
    <r>
      <rPr>
        <i/>
        <sz val="11"/>
        <color theme="1"/>
        <rFont val="Calibri"/>
        <family val="2"/>
        <scheme val="minor"/>
      </rPr>
      <t xml:space="preserve"> Downward Adjustments of Prior-Year Paid Delivered
Orders - Obligations, Refunds Collected</t>
    </r>
  </si>
  <si>
    <r>
      <rPr>
        <sz val="11"/>
        <color theme="1"/>
        <rFont val="Calibri"/>
        <family val="2"/>
      </rPr>
      <t>SGL 498100,</t>
    </r>
    <r>
      <rPr>
        <i/>
        <sz val="11"/>
        <color theme="1"/>
        <rFont val="Calibri"/>
        <family val="2"/>
      </rPr>
      <t xml:space="preserve"> Upward Adjustments of Prior-Year Delivered Orders - Obligations, Unpaid</t>
    </r>
  </si>
  <si>
    <r>
      <rPr>
        <sz val="11"/>
        <color theme="1"/>
        <rFont val="Calibri"/>
        <family val="2"/>
      </rPr>
      <t>SGL 498200,</t>
    </r>
    <r>
      <rPr>
        <i/>
        <sz val="11"/>
        <color theme="1"/>
        <rFont val="Calibri"/>
        <family val="2"/>
      </rPr>
      <t xml:space="preserve"> Upward Adjustments of Prior-Year Delivered Orders - Obligations, Paid</t>
    </r>
  </si>
  <si>
    <r>
      <t xml:space="preserve">SGL 445000, </t>
    </r>
    <r>
      <rPr>
        <i/>
        <sz val="11"/>
        <color theme="1"/>
        <rFont val="Calibri"/>
        <family val="2"/>
        <scheme val="minor"/>
      </rPr>
      <t>Unapportioned Authority</t>
    </r>
  </si>
  <si>
    <r>
      <t xml:space="preserve">SGL 451000, </t>
    </r>
    <r>
      <rPr>
        <i/>
        <sz val="11"/>
        <color theme="1"/>
        <rFont val="Calibri"/>
        <family val="2"/>
        <scheme val="minor"/>
      </rPr>
      <t>Apportionments</t>
    </r>
  </si>
  <si>
    <r>
      <t xml:space="preserve">SGL 461000, </t>
    </r>
    <r>
      <rPr>
        <i/>
        <sz val="11"/>
        <color theme="1"/>
        <rFont val="Calibri"/>
        <family val="2"/>
        <scheme val="minor"/>
      </rPr>
      <t>Allotments – Realized Resources</t>
    </r>
    <r>
      <rPr>
        <sz val="11"/>
        <color theme="1"/>
        <rFont val="Calibri"/>
        <family val="2"/>
        <scheme val="minor"/>
      </rPr>
      <t> </t>
    </r>
  </si>
  <si>
    <r>
      <t xml:space="preserve">SGL 463000, </t>
    </r>
    <r>
      <rPr>
        <i/>
        <sz val="11"/>
        <color theme="1"/>
        <rFont val="Calibri"/>
        <family val="2"/>
        <scheme val="minor"/>
      </rPr>
      <t>Funds Not Available for Commitment/Obligation</t>
    </r>
  </si>
  <si>
    <r>
      <t xml:space="preserve">SGL 470000, </t>
    </r>
    <r>
      <rPr>
        <i/>
        <sz val="11"/>
        <color theme="1"/>
        <rFont val="Calibri"/>
        <family val="2"/>
        <scheme val="minor"/>
      </rPr>
      <t>Commitments – Programs Subject to Apportionment</t>
    </r>
    <r>
      <rPr>
        <sz val="11"/>
        <color theme="1"/>
        <rFont val="Calibri"/>
        <family val="2"/>
        <scheme val="minor"/>
      </rPr>
      <t> </t>
    </r>
  </si>
  <si>
    <t>#</t>
  </si>
  <si>
    <t>[Enter response here.]</t>
  </si>
  <si>
    <r>
      <rPr>
        <sz val="11"/>
        <color theme="1"/>
        <rFont val="Calibri"/>
        <family val="2"/>
      </rPr>
      <t>SGL 487100,</t>
    </r>
    <r>
      <rPr>
        <i/>
        <sz val="11"/>
        <color theme="1"/>
        <rFont val="Calibri"/>
        <family val="2"/>
      </rPr>
      <t xml:space="preserve"> Downward Adjustments of Prior-Year Unpaid Undelivered Orders - Obligations, Recoveries</t>
    </r>
  </si>
  <si>
    <r>
      <rPr>
        <sz val="11"/>
        <color rgb="FF000000"/>
        <rFont val="Calibri"/>
        <family val="2"/>
      </rPr>
      <t>SGL 487200,</t>
    </r>
    <r>
      <rPr>
        <i/>
        <sz val="11"/>
        <color rgb="FF000000"/>
        <rFont val="Calibri"/>
        <family val="2"/>
      </rPr>
      <t xml:space="preserve"> Downward Adjustments of Prior-Year Prepaid/Advanced Undelivered Orders - Obligations, Refunds Collected</t>
    </r>
  </si>
  <si>
    <t>Additional Required Information for the COVID-19 Related Funding</t>
  </si>
  <si>
    <t>$1.50 billion</t>
  </si>
  <si>
    <t>Bureau Name:</t>
  </si>
  <si>
    <t>Prepared by:</t>
  </si>
  <si>
    <t>Date Prepared:</t>
  </si>
  <si>
    <t>NIST Fund Group 0500</t>
  </si>
  <si>
    <t>$6.0 million</t>
  </si>
  <si>
    <t>MBDA Fund Group 0201</t>
  </si>
  <si>
    <t>NOAA Fund Group 1450</t>
  </si>
  <si>
    <t>$20.0 million</t>
  </si>
  <si>
    <t>$10.0 million</t>
  </si>
  <si>
    <t>EDA Fund Group 0125</t>
  </si>
  <si>
    <t>OIG Fund Group 0126</t>
  </si>
  <si>
    <t>$3.0 million</t>
  </si>
  <si>
    <t>up to $30.0 million</t>
  </si>
  <si>
    <t>OIG Fund Group
0126</t>
  </si>
  <si>
    <t>$3.00 Billion</t>
  </si>
  <si>
    <t>EDA Fund Group
2050</t>
  </si>
  <si>
    <t>NIST Fund Group
0525</t>
  </si>
  <si>
    <t>$150.0 million</t>
  </si>
  <si>
    <t xml:space="preserve"> </t>
  </si>
  <si>
    <t>American Rescue Plan - PL 117-2</t>
  </si>
  <si>
    <t>Funds Received in FY20 from Public Law 116-136 or Funds Received in FY21 from Public Law 117-2</t>
  </si>
  <si>
    <t>CARES ACT  - PL 116-136</t>
  </si>
  <si>
    <t>Actual Transfers Out for the period ended June 30, 2020</t>
  </si>
  <si>
    <t>COVID-19 Activity Footnote Template (3 tabs)</t>
  </si>
  <si>
    <t>$300 million</t>
  </si>
  <si>
    <t>$25 million</t>
  </si>
  <si>
    <t>MBDA Fund Group 
0201</t>
  </si>
  <si>
    <t>NTIA Fund Group 0561</t>
  </si>
  <si>
    <t>NTIA Fund Group 0560</t>
  </si>
  <si>
    <t>$285  million</t>
  </si>
  <si>
    <t>$1.3 billion</t>
  </si>
  <si>
    <r>
      <t xml:space="preserve">The data reported below must be consistent with GTAS submissions for the following Disaster Emergency Fund Codes: N - Emergency PL 116-136; O - Non-emergency PL 116-136, 116-260 (note: DEFC "O" is also used for PL 116-139, which is N/A for DOC), V - Non-emergency PL 117-2.  </t>
    </r>
    <r>
      <rPr>
        <i/>
        <sz val="11"/>
        <color theme="1"/>
        <rFont val="Calibri"/>
        <family val="2"/>
        <scheme val="minor"/>
      </rPr>
      <t>Note: Tab titled 6-30-2020 is for 2020 balances and tab titled 6-30-2021 is for 2021 balances.</t>
    </r>
  </si>
  <si>
    <t>CRRSA Act - FY 2021 Appropriations Bill - PL 116-120</t>
  </si>
  <si>
    <t>[Enter response here.] (Note: N/A is not a suitable response - a summary must be provided)</t>
  </si>
  <si>
    <t>As of September 30, 2021</t>
  </si>
  <si>
    <t>EDA Total</t>
  </si>
  <si>
    <t>NOAA Total</t>
  </si>
  <si>
    <t>NIST Total</t>
  </si>
  <si>
    <t>Department Totals</t>
  </si>
  <si>
    <t>Actual Transfers Out for the period ended September 30, 2021</t>
  </si>
  <si>
    <t>SGL 411900 - Other Appropriations Realized</t>
  </si>
  <si>
    <t>NOAA Fund Group 1450 (1090)</t>
  </si>
  <si>
    <t>NOAA Fund Group
2055 (1089)</t>
  </si>
  <si>
    <t xml:space="preserve">Total EDA </t>
  </si>
  <si>
    <t>Total Department</t>
  </si>
  <si>
    <t>Total NOAA</t>
  </si>
  <si>
    <t>Total NTIA</t>
  </si>
  <si>
    <t>Total NIST</t>
  </si>
  <si>
    <r>
      <t>New Obligations and Upward Adjustments for the period ended September 30, 2021 (</t>
    </r>
    <r>
      <rPr>
        <b/>
        <i/>
        <sz val="11"/>
        <color theme="1"/>
        <rFont val="Calibri"/>
        <family val="2"/>
        <scheme val="minor"/>
      </rPr>
      <t>In Actual Dollars)</t>
    </r>
  </si>
  <si>
    <r>
      <t xml:space="preserve">Unobligated Balances as of </t>
    </r>
    <r>
      <rPr>
        <b/>
        <sz val="11"/>
        <rFont val="Calibri"/>
        <family val="2"/>
        <scheme val="minor"/>
      </rPr>
      <t>September 30, 2021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In Actual Dollars)</t>
    </r>
  </si>
  <si>
    <r>
      <t>New Obligations and Upward Adjustments for the period ended September 30, 2020 (</t>
    </r>
    <r>
      <rPr>
        <b/>
        <i/>
        <sz val="11"/>
        <color theme="1"/>
        <rFont val="Calibri"/>
        <family val="2"/>
        <scheme val="minor"/>
      </rPr>
      <t>In Actual Dollars)</t>
    </r>
  </si>
  <si>
    <r>
      <t xml:space="preserve">Unobligated Balances as of </t>
    </r>
    <r>
      <rPr>
        <b/>
        <sz val="11"/>
        <rFont val="Calibri"/>
        <family val="2"/>
        <scheme val="minor"/>
      </rPr>
      <t>September 30, 2020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In Actual Dollars)</t>
    </r>
  </si>
  <si>
    <t>Instructions:  Note -The 9/30/2020 tab is pre-populated using data reported as of 9/30/2020. Please review and validate for accuracy. Please complete both the COVID-19 FN 9-30-21 and Addtl Required Info tabs.</t>
  </si>
  <si>
    <t>Less: 480100 (Beginning Balance FY 2021)</t>
  </si>
  <si>
    <t>Less: 490100 (Beginning Balance FY 2021)</t>
  </si>
  <si>
    <t xml:space="preserve">Subtotal: Ending Balances for New Obligations and Upward Adjustments for the period ended September 30, 2021 </t>
  </si>
  <si>
    <r>
      <t xml:space="preserve">The data reported below must be consistent with GTAS submissions for the following Disaster Emergency Fund Codes: N - Emergency PL 116-136; O - Non-emergency PL 116-136, 116-260 (note: DEFC "O" is also used for PL 116-139, which is N/A for DOC), V - Non-emergency PL 117-2. </t>
    </r>
    <r>
      <rPr>
        <i/>
        <sz val="11"/>
        <color theme="1"/>
        <rFont val="Calibri"/>
        <family val="2"/>
        <scheme val="minor"/>
      </rPr>
      <t>Note: Tab titled 9-30-2020 is pre-filled for 2020 balances and tab titled 9-30-2021 is for 2021 balances.</t>
    </r>
  </si>
  <si>
    <t>Subtotal: Beginning Balances</t>
  </si>
  <si>
    <t>Instructions: Enter USSGLs with credit balances as negative dollar amounts and USSGLs with debit balances as positive dollar amounts.</t>
  </si>
  <si>
    <t>Total New Obligations and Upward Adjustments for the period ended September 30, 2021 (In Actual Dollars)</t>
  </si>
  <si>
    <t>Funds Received in FY20 from Public Law 116-136 or Funds Received in FY21 from Public Laws 117-2 and 116-120</t>
  </si>
  <si>
    <t xml:space="preserve">Funds Received in FY20 from Public Law 116-136 or Funds Received in FY21 from Public Laws 116-20 and 117-2 </t>
  </si>
  <si>
    <t>Less: 480100 (Beginning Balance FY 2022)</t>
  </si>
  <si>
    <t>Less: 490100 (Beginning Balance FY 2022)</t>
  </si>
  <si>
    <t xml:space="preserve">COVID-19 Activity Footnote Template </t>
  </si>
  <si>
    <r>
      <t xml:space="preserve">SGL 419000, Transfers - </t>
    </r>
    <r>
      <rPr>
        <i/>
        <sz val="11"/>
        <color theme="1"/>
        <rFont val="Calibri"/>
        <family val="2"/>
        <scheme val="minor"/>
      </rPr>
      <t>PY Authority</t>
    </r>
  </si>
  <si>
    <r>
      <t xml:space="preserve">SGL 419000, </t>
    </r>
    <r>
      <rPr>
        <i/>
        <sz val="11"/>
        <color theme="1"/>
        <rFont val="Calibri"/>
        <family val="2"/>
        <scheme val="minor"/>
      </rPr>
      <t>Transfers - PY Authority</t>
    </r>
  </si>
  <si>
    <t>Instructions: Enter USSGLs with credit balances as negative dollar amounts and USSGLs with debit balances as positive dollar amounts. Green tabs require input. Blue tabs are informational.</t>
  </si>
  <si>
    <t>As of September 30, 2022</t>
  </si>
  <si>
    <t>Actual Transfers Out for the year ended September 30, 2022</t>
  </si>
  <si>
    <r>
      <t>New Obligations and Upward Adjustments for the year ended September 30, 2022 (</t>
    </r>
    <r>
      <rPr>
        <b/>
        <i/>
        <sz val="11"/>
        <color theme="1"/>
        <rFont val="Calibri"/>
        <family val="2"/>
        <scheme val="minor"/>
      </rPr>
      <t>In Actual Dollars)</t>
    </r>
  </si>
  <si>
    <t>Less: 480200 (Beginning Balance FY 2022)</t>
  </si>
  <si>
    <t xml:space="preserve">Subtotal: Ending Balances for New Obligations and Upward Adjustments for the year ended September 30, 2022 </t>
  </si>
  <si>
    <t>Total New Obligations and Upward Adjustments for the period ended September 30, 2022 (In Actual Dollars)</t>
  </si>
  <si>
    <r>
      <t xml:space="preserve">Unobligated Balances as of </t>
    </r>
    <r>
      <rPr>
        <b/>
        <sz val="11"/>
        <rFont val="Calibri"/>
        <family val="2"/>
        <scheme val="minor"/>
      </rPr>
      <t>September 30, 2022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In Actual Dollars)</t>
    </r>
  </si>
  <si>
    <r>
      <t xml:space="preserve">The data reported below must be consistent with GTAS submissions for the following Disaster Emergency Fund Codes: N - Emergency PL 116-136; O - Non-emergency PL 116-136, 116-260 (note: DEFC "O" is also used for PL 116-139, which is N/A for DOC), V - Non-emergency PL 117-2. </t>
    </r>
    <r>
      <rPr>
        <i/>
        <sz val="11"/>
        <color theme="1"/>
        <rFont val="Calibri"/>
        <family val="2"/>
        <scheme val="minor"/>
      </rPr>
      <t>Note: Tabs titled 9-30-2021 and 9-30-20 are pre-filled with previously reported balances and tab titled 9-30-2022 is for 2022 balances.</t>
    </r>
  </si>
  <si>
    <t>SGL 465000, Allotments - Expired Authority</t>
  </si>
  <si>
    <t>$100 million</t>
  </si>
  <si>
    <r>
      <t xml:space="preserve">NOAA Fund Group 1450 </t>
    </r>
    <r>
      <rPr>
        <b/>
        <sz val="11"/>
        <color rgb="FFFF0000"/>
        <rFont val="Calibri"/>
        <family val="2"/>
        <scheme val="minor"/>
      </rPr>
      <t>(1090)</t>
    </r>
  </si>
  <si>
    <r>
      <t xml:space="preserve">NOAA Fund Group
2055 </t>
    </r>
    <r>
      <rPr>
        <b/>
        <sz val="11"/>
        <color rgb="FFFF0000"/>
        <rFont val="Calibri"/>
        <family val="2"/>
        <scheme val="minor"/>
      </rPr>
      <t>(1089)</t>
    </r>
  </si>
  <si>
    <r>
      <t xml:space="preserve">NOAA Fund Group 2055
</t>
    </r>
    <r>
      <rPr>
        <b/>
        <sz val="11"/>
        <color rgb="FFFF0000"/>
        <rFont val="Calibri"/>
        <family val="2"/>
        <scheme val="minor"/>
      </rPr>
      <t>FC1079</t>
    </r>
  </si>
  <si>
    <r>
      <t xml:space="preserve">NOAA Fund Group 1450
</t>
    </r>
    <r>
      <rPr>
        <b/>
        <sz val="11"/>
        <color rgb="FFFF0000"/>
        <rFont val="Calibri"/>
        <family val="2"/>
        <scheme val="minor"/>
      </rPr>
      <t>FC1080</t>
    </r>
  </si>
  <si>
    <t>American Rescue Plan - PL 117-2 (DEFC V)</t>
  </si>
  <si>
    <t>CRRSA Act - FY 2021 Appropriations Bill - PL 116-260 (DEFC O &amp; U)</t>
  </si>
  <si>
    <t>2020 CARES ACT  - PL 116-136 (DEFC N &amp; O)</t>
  </si>
  <si>
    <t>Blue highlighted cells reflect the amount provided by the bureau did not match GTAS and the preparer made an adjustment.</t>
  </si>
  <si>
    <t>Green highlighted cells reflect the amounts provided by bureaus are supported by GTAS.</t>
  </si>
  <si>
    <t>Total</t>
  </si>
  <si>
    <t>Until Expended</t>
  </si>
  <si>
    <t>N/A</t>
  </si>
  <si>
    <t>PL 117-2</t>
  </si>
  <si>
    <t>MBDA</t>
  </si>
  <si>
    <t>OIG</t>
  </si>
  <si>
    <t xml:space="preserve">NIST </t>
  </si>
  <si>
    <t>EDA</t>
  </si>
  <si>
    <t>PL116-260</t>
  </si>
  <si>
    <t>NTIA</t>
  </si>
  <si>
    <t>NOAA</t>
  </si>
  <si>
    <t>PL 116-136</t>
  </si>
  <si>
    <t>NIST</t>
  </si>
  <si>
    <t>Funds Available for Obligation Until</t>
  </si>
  <si>
    <t>Unobligated Balance as of September 30, 2022</t>
  </si>
  <si>
    <t>New Obligations and Upward Adjustments</t>
  </si>
  <si>
    <t>Transfers In/(Out)</t>
  </si>
  <si>
    <t>Unobligated Balance Carried over from FY 2021</t>
  </si>
  <si>
    <t>Amount of Funds Appropriated</t>
  </si>
  <si>
    <t>Source</t>
  </si>
  <si>
    <t>Bureau</t>
  </si>
  <si>
    <t>FY22 Table:</t>
  </si>
  <si>
    <t>As of June 30, 2023</t>
  </si>
  <si>
    <t>Programs/Activities that received COVID-19 related funding</t>
  </si>
  <si>
    <t>Please provide any other information the bureau believes would be useful to the reader of the FY 2023 financial report/statements:</t>
  </si>
  <si>
    <t>Provide an explanation below as to how the COVID-19 funds impacted the Bureau's assets, liabilities, costs, revenues, and or net position:</t>
  </si>
  <si>
    <t>FY23 Table:</t>
  </si>
  <si>
    <t>Unobligated Balance Carried over from FY 2022</t>
  </si>
  <si>
    <t>Unobligated Balance as of June 30, 2023</t>
  </si>
  <si>
    <t>Actual Transfers Out for the quarter ended June 30, 2023</t>
  </si>
  <si>
    <r>
      <t>New Obligations and Upward Adjustments for the quarter ended June 30, 2023 (</t>
    </r>
    <r>
      <rPr>
        <b/>
        <i/>
        <sz val="11"/>
        <color theme="1"/>
        <rFont val="Calibri"/>
        <family val="2"/>
        <scheme val="minor"/>
      </rPr>
      <t>In Actual Dollars)</t>
    </r>
  </si>
  <si>
    <t>Subtotal: Ending Balances for New Obligations and Upward Adjustments for the quarter ended June 30, 2023</t>
  </si>
  <si>
    <t>Total New Obligations and Upward Adjustments for the quarter ended June 30, 2023 (In Actual Dollars)</t>
  </si>
  <si>
    <r>
      <t xml:space="preserve">Unobligated Balances as of </t>
    </r>
    <r>
      <rPr>
        <b/>
        <sz val="11"/>
        <rFont val="Calibri"/>
        <family val="2"/>
        <scheme val="minor"/>
      </rPr>
      <t>June 30, 2023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In Actual Dollars)</t>
    </r>
  </si>
  <si>
    <t>The data reported below must be consistent with GTAS submissions for the following Disaster Emergency Fund Codes: N - Emergency PL 116-136; O - Non-emergency PL 116-136, 116-260 (note: DEFC "O" is also used for PL 116-139, which is N/A for DOC), U - PL 116-260, and V - Non-emergency PL 117-2. Note: Prior year information is being provided in additional tabs.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</si>
  <si>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
1. Tabs that require input are colored green. Tabs that are included to assist you are colored blue.
2. New requirement -- please complete the table below by entering in the appropriate amounts into columns E and F so that the unobligated balances in column G are correct. 
3.Similar to prior years, all financial details must be entered into the tab titled "COVID-19 FN 6-30-23" and those financial amounts must match GTAS and support the summary table below.</t>
    </r>
  </si>
  <si>
    <t>As of September 30, 2023</t>
  </si>
  <si>
    <r>
      <t>New Obligations and Upward Adjustments for the quarter ended September 30, 2023 (</t>
    </r>
    <r>
      <rPr>
        <b/>
        <i/>
        <sz val="11"/>
        <color theme="1"/>
        <rFont val="Calibri"/>
        <family val="2"/>
        <scheme val="minor"/>
      </rPr>
      <t>In Actual Dollars)</t>
    </r>
  </si>
  <si>
    <t>Subtotal: Ending Balances for New Obligations and Upward Adjustments for the quarter ended Septmeber 30, 2023</t>
  </si>
  <si>
    <t>Actual Transfers Out for the quarter ended September 30, 2023</t>
  </si>
  <si>
    <t>Total New Obligations and Upward Adjustments for the quarter ended September 30, 2023 (In Actual Dollars)</t>
  </si>
  <si>
    <t>Unobligated Balances as of September 30, 2023 (In Actual Dollars)</t>
  </si>
  <si>
    <t>Unobligated Balance as of September 30, 2023</t>
  </si>
  <si>
    <t>SGL 439300, Permanent Reduction - PY balances</t>
  </si>
  <si>
    <t>Totals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</si>
  <si>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
1. Tabs that require input are colored green. Cells that require input are yellow. Tabs that are included to assist you are blue.
2. </t>
    </r>
    <r>
      <rPr>
        <b/>
        <u/>
        <sz val="11"/>
        <color theme="1"/>
        <rFont val="Calibri"/>
        <family val="2"/>
        <scheme val="minor"/>
      </rPr>
      <t>New requirement</t>
    </r>
    <r>
      <rPr>
        <sz val="11"/>
        <color theme="1"/>
        <rFont val="Calibri"/>
        <family val="2"/>
        <scheme val="minor"/>
      </rPr>
      <t xml:space="preserve"> -- please complete the table below by entering in the appropriate amounts into columns E and F so that the unobligated balances in column G are correct. These amounts in the table below should be supported by the amounts entered in the COVID-19 FN 9-30-23 tab. 
3.Similar to prior years, all financial details must be entered into the tab titled "COVID-19 FN 9-30-23" and those financial amounts must match GTAS and support the summary table below.
4. For examples, please see the prior quarter information in the tabs highlighted blue.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</si>
</sst>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9" xfId="0" applyFont="1" applyBorder="1" applyAlignment="1">
      <alignment wrapText="1"/>
    </xf>
    <xf numFmtId="0" fontId="0" fillId="0" borderId="10" xfId="0" applyBorder="1"/>
    <xf numFmtId="0" fontId="2" fillId="0" borderId="10" xfId="0" applyFont="1" applyBorder="1"/>
    <xf numFmtId="0" fontId="4" fillId="0" borderId="11" xfId="0" applyFont="1" applyBorder="1"/>
    <xf numFmtId="0" fontId="0" fillId="0" borderId="11" xfId="0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9" xfId="0" applyFont="1" applyBorder="1"/>
    <xf numFmtId="0" fontId="0" fillId="0" borderId="8" xfId="0" applyBorder="1"/>
    <xf numFmtId="0" fontId="2" fillId="0" borderId="12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0" fillId="2" borderId="7" xfId="0" applyFill="1" applyBorder="1" applyAlignment="1">
      <alignment horizontal="right" wrapText="1"/>
    </xf>
    <xf numFmtId="44" fontId="0" fillId="0" borderId="2" xfId="1" applyFont="1" applyFill="1" applyBorder="1" applyAlignment="1">
      <alignment horizontal="right" wrapText="1"/>
    </xf>
    <xf numFmtId="44" fontId="0" fillId="0" borderId="3" xfId="1" applyFont="1" applyFill="1" applyBorder="1" applyAlignment="1">
      <alignment horizontal="right" wrapText="1"/>
    </xf>
    <xf numFmtId="44" fontId="0" fillId="0" borderId="4" xfId="0" applyNumberFormat="1" applyBorder="1" applyAlignment="1">
      <alignment horizontal="right" wrapText="1"/>
    </xf>
    <xf numFmtId="44" fontId="0" fillId="0" borderId="2" xfId="1" applyFont="1" applyBorder="1" applyAlignment="1">
      <alignment horizontal="right" wrapText="1"/>
    </xf>
    <xf numFmtId="44" fontId="0" fillId="0" borderId="2" xfId="1" applyFont="1" applyBorder="1" applyAlignment="1">
      <alignment wrapText="1"/>
    </xf>
    <xf numFmtId="44" fontId="0" fillId="0" borderId="3" xfId="1" applyFont="1" applyBorder="1" applyAlignment="1">
      <alignment wrapText="1"/>
    </xf>
    <xf numFmtId="44" fontId="0" fillId="0" borderId="4" xfId="1" applyFont="1" applyBorder="1" applyAlignment="1">
      <alignment wrapText="1"/>
    </xf>
    <xf numFmtId="0" fontId="0" fillId="2" borderId="4" xfId="0" applyFill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0" xfId="1" applyFont="1" applyFill="1" applyBorder="1" applyAlignment="1">
      <alignment horizontal="right" wrapText="1"/>
    </xf>
    <xf numFmtId="44" fontId="0" fillId="0" borderId="11" xfId="1" applyFont="1" applyFill="1" applyBorder="1" applyAlignment="1">
      <alignment horizontal="right" wrapText="1"/>
    </xf>
    <xf numFmtId="44" fontId="0" fillId="0" borderId="9" xfId="0" applyNumberFormat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44" fontId="0" fillId="0" borderId="10" xfId="1" applyFont="1" applyBorder="1" applyAlignment="1">
      <alignment horizontal="right" wrapText="1"/>
    </xf>
    <xf numFmtId="44" fontId="0" fillId="0" borderId="10" xfId="1" applyFont="1" applyBorder="1" applyAlignment="1">
      <alignment wrapText="1"/>
    </xf>
    <xf numFmtId="44" fontId="0" fillId="0" borderId="11" xfId="1" applyFont="1" applyBorder="1" applyAlignment="1">
      <alignment wrapText="1"/>
    </xf>
    <xf numFmtId="0" fontId="0" fillId="2" borderId="9" xfId="0" applyFill="1" applyBorder="1" applyAlignment="1">
      <alignment wrapText="1"/>
    </xf>
    <xf numFmtId="44" fontId="0" fillId="0" borderId="8" xfId="1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3" borderId="9" xfId="0" applyFill="1" applyBorder="1" applyAlignment="1">
      <alignment horizontal="right" wrapText="1"/>
    </xf>
    <xf numFmtId="0" fontId="0" fillId="4" borderId="9" xfId="0" applyFill="1" applyBorder="1" applyAlignment="1">
      <alignment horizontal="right" wrapText="1"/>
    </xf>
    <xf numFmtId="0" fontId="0" fillId="5" borderId="9" xfId="0" applyFill="1" applyBorder="1" applyAlignment="1">
      <alignment horizontal="right" wrapText="1"/>
    </xf>
    <xf numFmtId="0" fontId="2" fillId="3" borderId="9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44" fontId="0" fillId="3" borderId="2" xfId="1" applyFont="1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44" fontId="0" fillId="3" borderId="3" xfId="1" applyFont="1" applyFill="1" applyBorder="1" applyAlignment="1">
      <alignment horizontal="right" wrapText="1"/>
    </xf>
    <xf numFmtId="44" fontId="0" fillId="3" borderId="4" xfId="0" applyNumberFormat="1" applyFill="1" applyBorder="1" applyAlignment="1">
      <alignment horizontal="right" wrapText="1"/>
    </xf>
    <xf numFmtId="44" fontId="0" fillId="3" borderId="2" xfId="1" applyFont="1" applyFill="1" applyBorder="1" applyAlignment="1">
      <alignment wrapText="1"/>
    </xf>
    <xf numFmtId="44" fontId="0" fillId="3" borderId="3" xfId="1" applyFont="1" applyFill="1" applyBorder="1" applyAlignment="1">
      <alignment wrapText="1"/>
    </xf>
    <xf numFmtId="44" fontId="0" fillId="3" borderId="4" xfId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44" fontId="0" fillId="3" borderId="12" xfId="1" applyFont="1" applyFill="1" applyBorder="1" applyAlignment="1">
      <alignment wrapText="1"/>
    </xf>
    <xf numFmtId="0" fontId="0" fillId="3" borderId="0" xfId="0" applyFill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44" fontId="0" fillId="0" borderId="2" xfId="1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44" fontId="2" fillId="5" borderId="10" xfId="1" applyFont="1" applyFill="1" applyBorder="1" applyAlignment="1">
      <alignment horizontal="right" wrapText="1"/>
    </xf>
    <xf numFmtId="0" fontId="2" fillId="5" borderId="9" xfId="0" applyFont="1" applyFill="1" applyBorder="1" applyAlignment="1">
      <alignment horizontal="right" wrapText="1"/>
    </xf>
    <xf numFmtId="0" fontId="2" fillId="5" borderId="6" xfId="0" applyFont="1" applyFill="1" applyBorder="1" applyAlignment="1">
      <alignment horizontal="right" wrapText="1"/>
    </xf>
    <xf numFmtId="0" fontId="2" fillId="5" borderId="7" xfId="0" applyFont="1" applyFill="1" applyBorder="1" applyAlignment="1">
      <alignment horizontal="right" wrapText="1"/>
    </xf>
    <xf numFmtId="44" fontId="2" fillId="5" borderId="11" xfId="1" applyFont="1" applyFill="1" applyBorder="1" applyAlignment="1">
      <alignment horizontal="right" wrapText="1"/>
    </xf>
    <xf numFmtId="44" fontId="2" fillId="5" borderId="9" xfId="0" applyNumberFormat="1" applyFont="1" applyFill="1" applyBorder="1" applyAlignment="1">
      <alignment horizontal="right" wrapText="1"/>
    </xf>
    <xf numFmtId="0" fontId="2" fillId="5" borderId="11" xfId="0" applyFont="1" applyFill="1" applyBorder="1" applyAlignment="1">
      <alignment horizontal="right" wrapText="1"/>
    </xf>
    <xf numFmtId="44" fontId="2" fillId="5" borderId="10" xfId="1" applyFont="1" applyFill="1" applyBorder="1" applyAlignment="1">
      <alignment wrapText="1"/>
    </xf>
    <xf numFmtId="44" fontId="2" fillId="5" borderId="11" xfId="1" applyFont="1" applyFill="1" applyBorder="1" applyAlignment="1">
      <alignment wrapText="1"/>
    </xf>
    <xf numFmtId="44" fontId="2" fillId="5" borderId="9" xfId="1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44" fontId="2" fillId="5" borderId="8" xfId="1" applyFont="1" applyFill="1" applyBorder="1" applyAlignment="1">
      <alignment wrapText="1"/>
    </xf>
    <xf numFmtId="44" fontId="2" fillId="5" borderId="4" xfId="1" applyFont="1" applyFill="1" applyBorder="1" applyAlignment="1">
      <alignment wrapText="1"/>
    </xf>
    <xf numFmtId="44" fontId="2" fillId="0" borderId="4" xfId="1" applyFont="1" applyBorder="1" applyAlignment="1">
      <alignment wrapText="1"/>
    </xf>
    <xf numFmtId="44" fontId="2" fillId="3" borderId="4" xfId="1" applyFont="1" applyFill="1" applyBorder="1" applyAlignment="1">
      <alignment wrapText="1"/>
    </xf>
    <xf numFmtId="44" fontId="2" fillId="0" borderId="9" xfId="1" applyFont="1" applyBorder="1" applyAlignment="1">
      <alignment wrapText="1"/>
    </xf>
    <xf numFmtId="44" fontId="2" fillId="0" borderId="4" xfId="0" applyNumberFormat="1" applyFont="1" applyBorder="1" applyAlignment="1">
      <alignment horizontal="right" wrapText="1"/>
    </xf>
    <xf numFmtId="44" fontId="2" fillId="3" borderId="4" xfId="0" applyNumberFormat="1" applyFont="1" applyFill="1" applyBorder="1" applyAlignment="1">
      <alignment horizontal="right" wrapText="1"/>
    </xf>
    <xf numFmtId="44" fontId="2" fillId="0" borderId="9" xfId="0" applyNumberFormat="1" applyFont="1" applyBorder="1" applyAlignment="1">
      <alignment horizontal="right" wrapText="1"/>
    </xf>
    <xf numFmtId="44" fontId="0" fillId="3" borderId="10" xfId="1" applyFont="1" applyFill="1" applyBorder="1" applyAlignment="1">
      <alignment horizontal="right" wrapText="1"/>
    </xf>
    <xf numFmtId="44" fontId="0" fillId="3" borderId="11" xfId="1" applyFont="1" applyFill="1" applyBorder="1" applyAlignment="1">
      <alignment horizontal="right" wrapText="1"/>
    </xf>
    <xf numFmtId="44" fontId="0" fillId="3" borderId="9" xfId="0" applyNumberFormat="1" applyFill="1" applyBorder="1" applyAlignment="1">
      <alignment horizontal="right" wrapText="1"/>
    </xf>
    <xf numFmtId="44" fontId="0" fillId="3" borderId="10" xfId="1" applyFont="1" applyFill="1" applyBorder="1" applyAlignment="1">
      <alignment wrapText="1"/>
    </xf>
    <xf numFmtId="44" fontId="0" fillId="3" borderId="11" xfId="1" applyFont="1" applyFill="1" applyBorder="1" applyAlignment="1">
      <alignment wrapText="1"/>
    </xf>
    <xf numFmtId="0" fontId="0" fillId="6" borderId="9" xfId="0" applyFill="1" applyBorder="1" applyAlignment="1">
      <alignment horizontal="right" wrapText="1"/>
    </xf>
    <xf numFmtId="0" fontId="2" fillId="0" borderId="4" xfId="0" applyFont="1" applyBorder="1" applyAlignment="1">
      <alignment wrapText="1"/>
    </xf>
    <xf numFmtId="44" fontId="0" fillId="3" borderId="9" xfId="1" applyFont="1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7" borderId="9" xfId="0" applyFill="1" applyBorder="1" applyAlignment="1">
      <alignment wrapText="1"/>
    </xf>
    <xf numFmtId="44" fontId="0" fillId="8" borderId="10" xfId="1" applyFont="1" applyFill="1" applyBorder="1" applyAlignment="1">
      <alignment horizontal="center" wrapText="1"/>
    </xf>
    <xf numFmtId="44" fontId="0" fillId="8" borderId="10" xfId="1" applyFont="1" applyFill="1" applyBorder="1" applyAlignment="1">
      <alignment wrapText="1"/>
    </xf>
    <xf numFmtId="44" fontId="0" fillId="8" borderId="2" xfId="1" applyFont="1" applyFill="1" applyBorder="1" applyAlignment="1">
      <alignment wrapText="1"/>
    </xf>
    <xf numFmtId="44" fontId="0" fillId="9" borderId="2" xfId="1" applyFont="1" applyFill="1" applyBorder="1" applyAlignment="1">
      <alignment wrapText="1"/>
    </xf>
    <xf numFmtId="44" fontId="0" fillId="9" borderId="10" xfId="1" applyFont="1" applyFill="1" applyBorder="1" applyAlignment="1">
      <alignment wrapText="1"/>
    </xf>
    <xf numFmtId="44" fontId="0" fillId="9" borderId="8" xfId="1" applyFont="1" applyFill="1" applyBorder="1" applyAlignment="1">
      <alignment wrapText="1"/>
    </xf>
    <xf numFmtId="44" fontId="0" fillId="9" borderId="10" xfId="1" applyFont="1" applyFill="1" applyBorder="1" applyAlignment="1">
      <alignment horizontal="right" wrapText="1"/>
    </xf>
    <xf numFmtId="44" fontId="0" fillId="8" borderId="10" xfId="1" applyFont="1" applyFill="1" applyBorder="1" applyAlignment="1">
      <alignment horizontal="right" wrapText="1"/>
    </xf>
    <xf numFmtId="44" fontId="0" fillId="9" borderId="10" xfId="1" applyFont="1" applyFill="1" applyBorder="1" applyAlignment="1">
      <alignment horizontal="center" wrapText="1"/>
    </xf>
    <xf numFmtId="44" fontId="0" fillId="9" borderId="2" xfId="1" applyFont="1" applyFill="1" applyBorder="1" applyAlignment="1">
      <alignment horizontal="right" wrapText="1"/>
    </xf>
    <xf numFmtId="44" fontId="0" fillId="8" borderId="2" xfId="1" applyFont="1" applyFill="1" applyBorder="1" applyAlignment="1">
      <alignment horizontal="right" wrapText="1"/>
    </xf>
    <xf numFmtId="0" fontId="0" fillId="0" borderId="16" xfId="0" applyBorder="1"/>
    <xf numFmtId="164" fontId="0" fillId="0" borderId="16" xfId="0" applyNumberFormat="1" applyBorder="1"/>
    <xf numFmtId="43" fontId="0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41" fontId="0" fillId="0" borderId="0" xfId="1" applyNumberFormat="1" applyFont="1"/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/>
    <xf numFmtId="41" fontId="0" fillId="0" borderId="0" xfId="1" applyNumberFormat="1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44" fontId="0" fillId="0" borderId="10" xfId="1" applyFont="1" applyFill="1" applyBorder="1" applyAlignment="1">
      <alignment wrapText="1"/>
    </xf>
    <xf numFmtId="44" fontId="0" fillId="0" borderId="10" xfId="1" applyFont="1" applyFill="1" applyBorder="1" applyAlignment="1">
      <alignment horizontal="center" wrapText="1"/>
    </xf>
    <xf numFmtId="44" fontId="0" fillId="0" borderId="8" xfId="1" applyFont="1" applyFill="1" applyBorder="1" applyAlignment="1">
      <alignment wrapText="1"/>
    </xf>
    <xf numFmtId="0" fontId="0" fillId="0" borderId="9" xfId="0" applyBorder="1"/>
    <xf numFmtId="164" fontId="0" fillId="0" borderId="9" xfId="1" applyNumberFormat="1" applyFont="1" applyBorder="1"/>
    <xf numFmtId="164" fontId="0" fillId="3" borderId="9" xfId="1" applyNumberFormat="1" applyFont="1" applyFill="1" applyBorder="1"/>
    <xf numFmtId="165" fontId="0" fillId="0" borderId="9" xfId="1" applyNumberFormat="1" applyFont="1" applyBorder="1" applyAlignment="1">
      <alignment horizontal="center" vertical="center"/>
    </xf>
    <xf numFmtId="41" fontId="0" fillId="0" borderId="9" xfId="1" applyNumberFormat="1" applyFont="1" applyBorder="1"/>
    <xf numFmtId="41" fontId="0" fillId="3" borderId="9" xfId="1" applyNumberFormat="1" applyFont="1" applyFill="1" applyBorder="1"/>
    <xf numFmtId="41" fontId="0" fillId="0" borderId="9" xfId="1" applyNumberFormat="1" applyFont="1" applyFill="1" applyBorder="1"/>
    <xf numFmtId="165" fontId="0" fillId="0" borderId="9" xfId="1" applyNumberFormat="1" applyFont="1" applyFill="1" applyBorder="1" applyAlignment="1">
      <alignment horizontal="center" vertical="center"/>
    </xf>
    <xf numFmtId="43" fontId="0" fillId="0" borderId="9" xfId="1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wrapText="1"/>
    </xf>
    <xf numFmtId="0" fontId="2" fillId="3" borderId="4" xfId="0" applyFont="1" applyFill="1" applyBorder="1" applyAlignment="1">
      <alignment vertical="top" wrapText="1"/>
    </xf>
    <xf numFmtId="0" fontId="0" fillId="3" borderId="9" xfId="0" applyFill="1" applyBorder="1" applyAlignment="1">
      <alignment wrapText="1"/>
    </xf>
    <xf numFmtId="0" fontId="0" fillId="3" borderId="0" xfId="0" applyFill="1" applyAlignment="1">
      <alignment horizontal="left" vertical="top" wrapText="1"/>
    </xf>
    <xf numFmtId="0" fontId="2" fillId="4" borderId="9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2" fillId="3" borderId="4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6" borderId="0" xfId="0" applyFill="1" applyAlignment="1">
      <alignment wrapText="1"/>
    </xf>
    <xf numFmtId="0" fontId="2" fillId="6" borderId="9" xfId="0" applyFont="1" applyFill="1" applyBorder="1" applyAlignment="1">
      <alignment horizontal="right" vertical="center" wrapText="1"/>
    </xf>
    <xf numFmtId="0" fontId="0" fillId="6" borderId="1" xfId="0" applyFill="1" applyBorder="1" applyAlignment="1">
      <alignment wrapText="1"/>
    </xf>
    <xf numFmtId="41" fontId="0" fillId="0" borderId="0" xfId="0" applyNumberFormat="1" applyAlignment="1">
      <alignment wrapText="1"/>
    </xf>
    <xf numFmtId="44" fontId="0" fillId="0" borderId="0" xfId="1" applyFont="1"/>
    <xf numFmtId="44" fontId="0" fillId="9" borderId="4" xfId="1" applyFont="1" applyFill="1" applyBorder="1" applyAlignment="1">
      <alignment wrapText="1"/>
    </xf>
    <xf numFmtId="44" fontId="0" fillId="8" borderId="4" xfId="1" applyFont="1" applyFill="1" applyBorder="1" applyAlignment="1">
      <alignment wrapText="1"/>
    </xf>
    <xf numFmtId="44" fontId="0" fillId="0" borderId="12" xfId="1" applyFont="1" applyFill="1" applyBorder="1" applyAlignment="1">
      <alignment wrapText="1"/>
    </xf>
    <xf numFmtId="0" fontId="0" fillId="0" borderId="4" xfId="0" applyBorder="1" applyAlignment="1">
      <alignment wrapText="1"/>
    </xf>
    <xf numFmtId="44" fontId="0" fillId="0" borderId="4" xfId="1" applyFont="1" applyFill="1" applyBorder="1" applyAlignment="1">
      <alignment wrapText="1"/>
    </xf>
    <xf numFmtId="44" fontId="0" fillId="6" borderId="10" xfId="1" applyFont="1" applyFill="1" applyBorder="1" applyAlignment="1">
      <alignment horizontal="right" wrapText="1"/>
    </xf>
    <xf numFmtId="44" fontId="0" fillId="6" borderId="2" xfId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41" fontId="0" fillId="9" borderId="9" xfId="1" applyNumberFormat="1" applyFont="1" applyFill="1" applyBorder="1"/>
    <xf numFmtId="0" fontId="11" fillId="0" borderId="0" xfId="0" applyFont="1"/>
    <xf numFmtId="165" fontId="11" fillId="0" borderId="9" xfId="1" applyNumberFormat="1" applyFont="1" applyBorder="1" applyAlignment="1">
      <alignment horizontal="center" vertical="center"/>
    </xf>
    <xf numFmtId="164" fontId="11" fillId="0" borderId="9" xfId="1" applyNumberFormat="1" applyFont="1" applyBorder="1"/>
    <xf numFmtId="41" fontId="11" fillId="9" borderId="9" xfId="1" applyNumberFormat="1" applyFont="1" applyFill="1" applyBorder="1"/>
    <xf numFmtId="41" fontId="11" fillId="0" borderId="9" xfId="1" applyNumberFormat="1" applyFont="1" applyBorder="1"/>
    <xf numFmtId="0" fontId="11" fillId="0" borderId="9" xfId="0" applyFont="1" applyBorder="1"/>
    <xf numFmtId="43" fontId="11" fillId="0" borderId="9" xfId="1" applyNumberFormat="1" applyFont="1" applyBorder="1" applyAlignment="1">
      <alignment horizontal="center" vertical="center"/>
    </xf>
    <xf numFmtId="41" fontId="9" fillId="9" borderId="9" xfId="1" applyNumberFormat="1" applyFont="1" applyFill="1" applyBorder="1"/>
    <xf numFmtId="165" fontId="11" fillId="0" borderId="9" xfId="1" applyNumberFormat="1" applyFont="1" applyFill="1" applyBorder="1" applyAlignment="1">
      <alignment horizontal="center" vertical="center"/>
    </xf>
    <xf numFmtId="164" fontId="0" fillId="9" borderId="9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132648</xdr:colOff>
      <xdr:row>34</xdr:row>
      <xdr:rowOff>170619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1B7577-0C97-7C53-5074-F12B6A5A8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19048" cy="66476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arrar, Spencer (Federal)" id="{7789A3B8-BD7E-4B4B-B6A5-B6CEA082A20D}" userId="S::JFarrar@doc.gov::5cf9bfda-de9a-4888-9ee1-e8b8b3c52cf7" providerId="AD"/>
  <person displayName="Salzer, Kristin (Federal)" id="{D959AF5D-DE0D-42F0-9144-67761F7F2E16}" userId="S::KSalzer@doc.gov::4126a6b3-93b2-4d7c-8786-d1cce470d15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2-10-17T13:26:21.61" personId="{7789A3B8-BD7E-4B4B-B6A5-B6CEA082A20D}" id="{7C66EBE6-B65B-47FE-BA57-7504C92C8A89}">
    <text>GTAS is showing -640,599,699.45 whereas it's showing as -708,668,898.78. Correcting</text>
  </threadedComment>
  <threadedComment ref="V25" dT="2022-10-17T13:32:43.25" personId="{7789A3B8-BD7E-4B4B-B6A5-B6CEA082A20D}" id="{93768D7C-F099-4378-B1AE-99BB0F1B6555}">
    <text>GTAS is showing -2,854,751,414.55 but the amount here is -2,898,874,005.82. Correcting.</text>
  </threadedComment>
  <threadedComment ref="B33" dT="2022-10-17T13:27:05.62" personId="{7789A3B8-BD7E-4B4B-B6A5-B6CEA082A20D}" id="{2DA7E665-660A-4FDB-BFDF-7FAC48C08E10}">
    <text>GTAS is showing -68,164,656.70 whereas it's showing as -95,457.37 here. Correcting.</text>
  </threadedComment>
  <threadedComment ref="V33" dT="2022-10-17T13:47:15.13" personId="{7789A3B8-BD7E-4B4B-B6A5-B6CEA082A20D}" id="{BB16531A-9705-4384-96A2-99B57B6FB962}">
    <text>GTAS is showing -45,296,375.70 while this is showing -1,173,784.43. Correcting.</text>
  </threadedComment>
  <threadedComment ref="Y44" dT="2022-10-17T12:31:31.31" personId="{7789A3B8-BD7E-4B4B-B6A5-B6CEA082A20D}" id="{5D7BEED3-DFF9-4490-B9F8-075EDAB8CD13}">
    <text>Had to correct this number. It was typed as 2322.51 instead of 23022.51.</text>
  </threadedComment>
  <threadedComment ref="I53" dT="2022-10-17T14:39:14.25" personId="{7789A3B8-BD7E-4B4B-B6A5-B6CEA082A20D}" id="{42397E8F-5847-4DF3-916E-234253A02572}">
    <text>Nothing was entered here but GTAS has an amount.</text>
  </threadedComment>
  <threadedComment ref="J53" dT="2022-10-17T14:40:08.06" personId="{7789A3B8-BD7E-4B4B-B6A5-B6CEA082A20D}" id="{F425447D-3C8C-4D4B-BB21-FE8F467B2879}">
    <text>Nothing was entered here but GTAS has an amount.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2" dT="2021-08-04T14:11:42.35" personId="{D959AF5D-DE0D-42F0-9144-67761F7F2E16}" id="{DC4026D2-91DF-489E-BDFE-91B97FA664AF}">
    <text>MBDA uses Disaster Emergency Fund Code 'O' for this funding.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8106-2695-4B86-A86F-08C93384E993}">
  <sheetPr>
    <tabColor rgb="FF92D050"/>
  </sheetPr>
  <dimension ref="A1:H21"/>
  <sheetViews>
    <sheetView tabSelected="1" workbookViewId="0">
      <selection activeCell="A4" sqref="A4"/>
    </sheetView>
  </sheetViews>
  <sheetFormatPr defaultRowHeight="15" x14ac:dyDescent="0.25"/>
  <cols>
    <col min="1" max="1" width="11.85546875" customWidth="1"/>
    <col min="2" max="2" width="10.140625" bestFit="1" customWidth="1"/>
    <col min="3" max="3" width="15" customWidth="1"/>
    <col min="4" max="5" width="14.28515625" customWidth="1"/>
    <col min="6" max="6" width="12.42578125" customWidth="1"/>
    <col min="7" max="7" width="16" customWidth="1"/>
    <col min="8" max="8" width="18.5703125" bestFit="1" customWidth="1"/>
  </cols>
  <sheetData>
    <row r="1" spans="1:8" x14ac:dyDescent="0.25">
      <c r="A1" s="139" t="s">
        <v>166</v>
      </c>
      <c r="B1" s="139"/>
      <c r="C1" s="139"/>
      <c r="D1" s="139"/>
      <c r="E1" s="139"/>
      <c r="F1" s="139"/>
      <c r="G1" s="139"/>
      <c r="H1" s="139"/>
    </row>
    <row r="2" spans="1:8" x14ac:dyDescent="0.25">
      <c r="A2" s="139"/>
      <c r="B2" s="139"/>
      <c r="C2" s="139"/>
      <c r="D2" s="139"/>
      <c r="E2" s="139"/>
      <c r="F2" s="139"/>
      <c r="G2" s="139"/>
      <c r="H2" s="139"/>
    </row>
    <row r="3" spans="1:8" ht="153.75" customHeight="1" x14ac:dyDescent="0.25">
      <c r="A3" s="139"/>
      <c r="B3" s="139"/>
      <c r="C3" s="139"/>
      <c r="D3" s="139"/>
      <c r="E3" s="139"/>
      <c r="F3" s="139"/>
      <c r="G3" s="139"/>
      <c r="H3" s="139"/>
    </row>
    <row r="5" spans="1:8" x14ac:dyDescent="0.25">
      <c r="A5" s="1" t="s">
        <v>147</v>
      </c>
    </row>
    <row r="6" spans="1:8" x14ac:dyDescent="0.25">
      <c r="A6" s="1"/>
    </row>
    <row r="7" spans="1:8" s="23" customFormat="1" ht="60" x14ac:dyDescent="0.25">
      <c r="A7" s="17" t="s">
        <v>141</v>
      </c>
      <c r="B7" s="17" t="s">
        <v>140</v>
      </c>
      <c r="C7" s="17" t="s">
        <v>139</v>
      </c>
      <c r="D7" s="17" t="s">
        <v>148</v>
      </c>
      <c r="E7" s="17" t="s">
        <v>137</v>
      </c>
      <c r="F7" s="17" t="s">
        <v>136</v>
      </c>
      <c r="G7" s="17" t="s">
        <v>163</v>
      </c>
      <c r="H7" s="17" t="s">
        <v>134</v>
      </c>
    </row>
    <row r="8" spans="1:8" x14ac:dyDescent="0.25">
      <c r="A8" s="127" t="s">
        <v>128</v>
      </c>
      <c r="B8" s="127" t="s">
        <v>132</v>
      </c>
      <c r="C8" s="128" t="s">
        <v>123</v>
      </c>
      <c r="D8" s="128">
        <v>1467</v>
      </c>
      <c r="E8" s="129"/>
      <c r="F8" s="129"/>
      <c r="G8" s="128">
        <f>D8+E8-F8</f>
        <v>1467</v>
      </c>
      <c r="H8" s="130">
        <v>44834</v>
      </c>
    </row>
    <row r="9" spans="1:8" x14ac:dyDescent="0.25">
      <c r="A9" s="127" t="s">
        <v>131</v>
      </c>
      <c r="B9" s="127" t="s">
        <v>132</v>
      </c>
      <c r="C9" s="131" t="s">
        <v>123</v>
      </c>
      <c r="D9" s="131">
        <v>867</v>
      </c>
      <c r="E9" s="132"/>
      <c r="F9" s="132"/>
      <c r="G9" s="128">
        <f t="shared" ref="G9:G19" si="0">D9+E9-F9</f>
        <v>867</v>
      </c>
      <c r="H9" s="130">
        <v>44469</v>
      </c>
    </row>
    <row r="10" spans="1:8" x14ac:dyDescent="0.25">
      <c r="A10" s="127" t="s">
        <v>133</v>
      </c>
      <c r="B10" s="127" t="s">
        <v>132</v>
      </c>
      <c r="C10" s="128" t="s">
        <v>123</v>
      </c>
      <c r="D10" s="131">
        <v>701</v>
      </c>
      <c r="E10" s="132"/>
      <c r="F10" s="132"/>
      <c r="G10" s="128">
        <f t="shared" si="0"/>
        <v>701</v>
      </c>
      <c r="H10" s="130">
        <v>44469</v>
      </c>
    </row>
    <row r="11" spans="1:8" x14ac:dyDescent="0.25">
      <c r="A11" s="127" t="s">
        <v>125</v>
      </c>
      <c r="B11" s="127" t="s">
        <v>132</v>
      </c>
      <c r="C11" s="131" t="s">
        <v>123</v>
      </c>
      <c r="D11" s="131">
        <v>268</v>
      </c>
      <c r="E11" s="132"/>
      <c r="F11" s="132"/>
      <c r="G11" s="128">
        <f t="shared" si="0"/>
        <v>268</v>
      </c>
      <c r="H11" s="130">
        <v>44469</v>
      </c>
    </row>
    <row r="12" spans="1:8" x14ac:dyDescent="0.25">
      <c r="A12" s="127" t="s">
        <v>126</v>
      </c>
      <c r="B12" s="127" t="s">
        <v>132</v>
      </c>
      <c r="C12" s="131" t="s">
        <v>123</v>
      </c>
      <c r="D12" s="133">
        <v>2</v>
      </c>
      <c r="E12" s="132"/>
      <c r="F12" s="132"/>
      <c r="G12" s="128">
        <f t="shared" si="0"/>
        <v>2</v>
      </c>
      <c r="H12" s="134">
        <v>44834</v>
      </c>
    </row>
    <row r="13" spans="1:8" x14ac:dyDescent="0.25">
      <c r="A13" s="127" t="s">
        <v>125</v>
      </c>
      <c r="B13" s="127" t="s">
        <v>129</v>
      </c>
      <c r="C13" s="128" t="s">
        <v>123</v>
      </c>
      <c r="D13" s="131">
        <v>0</v>
      </c>
      <c r="E13" s="132"/>
      <c r="F13" s="132"/>
      <c r="G13" s="128">
        <f t="shared" si="0"/>
        <v>0</v>
      </c>
      <c r="H13" s="130" t="s">
        <v>122</v>
      </c>
    </row>
    <row r="14" spans="1:8" x14ac:dyDescent="0.25">
      <c r="A14" s="127" t="s">
        <v>131</v>
      </c>
      <c r="B14" s="127" t="s">
        <v>129</v>
      </c>
      <c r="C14" s="131" t="s">
        <v>123</v>
      </c>
      <c r="D14" s="131">
        <v>9</v>
      </c>
      <c r="E14" s="132"/>
      <c r="F14" s="132"/>
      <c r="G14" s="128">
        <f t="shared" si="0"/>
        <v>9</v>
      </c>
      <c r="H14" s="130">
        <v>44469</v>
      </c>
    </row>
    <row r="15" spans="1:8" x14ac:dyDescent="0.25">
      <c r="A15" s="127" t="s">
        <v>130</v>
      </c>
      <c r="B15" s="127" t="s">
        <v>129</v>
      </c>
      <c r="C15" s="128" t="s">
        <v>123</v>
      </c>
      <c r="D15" s="131">
        <v>272763</v>
      </c>
      <c r="E15" s="132"/>
      <c r="F15" s="132"/>
      <c r="G15" s="128">
        <f t="shared" si="0"/>
        <v>272763</v>
      </c>
      <c r="H15" s="135" t="s">
        <v>122</v>
      </c>
    </row>
    <row r="16" spans="1:8" x14ac:dyDescent="0.25">
      <c r="A16" s="127" t="s">
        <v>128</v>
      </c>
      <c r="B16" s="127" t="s">
        <v>124</v>
      </c>
      <c r="C16" s="131" t="s">
        <v>123</v>
      </c>
      <c r="D16" s="131">
        <v>23839</v>
      </c>
      <c r="E16" s="132"/>
      <c r="F16" s="132"/>
      <c r="G16" s="128">
        <f t="shared" si="0"/>
        <v>23839</v>
      </c>
      <c r="H16" s="130">
        <v>44834</v>
      </c>
    </row>
    <row r="17" spans="1:8" x14ac:dyDescent="0.25">
      <c r="A17" s="127" t="s">
        <v>127</v>
      </c>
      <c r="B17" s="127" t="s">
        <v>124</v>
      </c>
      <c r="C17" s="128" t="s">
        <v>123</v>
      </c>
      <c r="D17" s="131">
        <v>7</v>
      </c>
      <c r="E17" s="132"/>
      <c r="F17" s="132"/>
      <c r="G17" s="128">
        <f t="shared" si="0"/>
        <v>7</v>
      </c>
      <c r="H17" s="130">
        <v>44834</v>
      </c>
    </row>
    <row r="18" spans="1:8" x14ac:dyDescent="0.25">
      <c r="A18" s="127" t="s">
        <v>126</v>
      </c>
      <c r="B18" s="127" t="s">
        <v>124</v>
      </c>
      <c r="C18" s="131" t="s">
        <v>123</v>
      </c>
      <c r="D18" s="131">
        <v>0</v>
      </c>
      <c r="E18" s="132"/>
      <c r="F18" s="132"/>
      <c r="G18" s="128">
        <f t="shared" si="0"/>
        <v>0</v>
      </c>
      <c r="H18" s="130">
        <v>44834</v>
      </c>
    </row>
    <row r="19" spans="1:8" x14ac:dyDescent="0.25">
      <c r="A19" s="127" t="s">
        <v>125</v>
      </c>
      <c r="B19" s="127" t="s">
        <v>124</v>
      </c>
      <c r="C19" s="131" t="s">
        <v>123</v>
      </c>
      <c r="D19" s="131">
        <v>100000</v>
      </c>
      <c r="E19" s="132"/>
      <c r="F19" s="132"/>
      <c r="G19" s="128">
        <f t="shared" si="0"/>
        <v>100000</v>
      </c>
      <c r="H19" s="135" t="s">
        <v>122</v>
      </c>
    </row>
    <row r="20" spans="1:8" ht="15.75" thickBot="1" x14ac:dyDescent="0.3">
      <c r="A20" s="113" t="s">
        <v>121</v>
      </c>
      <c r="B20" s="113"/>
      <c r="C20" s="114">
        <f>SUM(C8:C18)</f>
        <v>0</v>
      </c>
      <c r="D20" s="114">
        <f>SUM(D8:D19)</f>
        <v>399923</v>
      </c>
      <c r="E20" s="114">
        <f>SUM(E8:E19)</f>
        <v>0</v>
      </c>
      <c r="F20" s="114">
        <f>SUM(F8:F19)</f>
        <v>0</v>
      </c>
      <c r="G20" s="114">
        <f>SUM(G8:G19)</f>
        <v>399923</v>
      </c>
      <c r="H20" s="113"/>
    </row>
    <row r="21" spans="1:8" ht="15.75" thickTop="1" x14ac:dyDescent="0.25"/>
  </sheetData>
  <mergeCells count="1">
    <mergeCell ref="A1:H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5772-EF03-468C-A5B9-E37D79C183B5}">
  <sheetPr>
    <tabColor rgb="FF00B0F0"/>
  </sheetPr>
  <dimension ref="A1:M49"/>
  <sheetViews>
    <sheetView zoomScale="85" zoomScaleNormal="85" workbookViewId="0">
      <selection sqref="A1:F9"/>
    </sheetView>
  </sheetViews>
  <sheetFormatPr defaultRowHeight="15" x14ac:dyDescent="0.25"/>
  <cols>
    <col min="1" max="1" width="58.85546875" customWidth="1"/>
    <col min="2" max="12" width="17.5703125" style="23" customWidth="1"/>
    <col min="13" max="13" width="18.42578125" style="23" bestFit="1" customWidth="1"/>
  </cols>
  <sheetData>
    <row r="1" spans="1:13" x14ac:dyDescent="0.25">
      <c r="A1" s="1" t="s">
        <v>57</v>
      </c>
    </row>
    <row r="2" spans="1:13" x14ac:dyDescent="0.25">
      <c r="A2" s="1"/>
    </row>
    <row r="3" spans="1:13" x14ac:dyDescent="0.25">
      <c r="A3" s="1" t="s">
        <v>34</v>
      </c>
    </row>
    <row r="4" spans="1:13" x14ac:dyDescent="0.25">
      <c r="A4" s="1" t="s">
        <v>35</v>
      </c>
    </row>
    <row r="5" spans="1:13" x14ac:dyDescent="0.25">
      <c r="A5" s="1" t="s">
        <v>36</v>
      </c>
    </row>
    <row r="7" spans="1:13" ht="37.5" customHeight="1" x14ac:dyDescent="0.25">
      <c r="A7" s="152" t="s">
        <v>86</v>
      </c>
      <c r="B7" s="153"/>
      <c r="C7" s="153"/>
      <c r="D7" s="153"/>
      <c r="E7" s="153"/>
      <c r="F7" s="154"/>
    </row>
    <row r="8" spans="1:13" ht="15" customHeight="1" x14ac:dyDescent="0.25">
      <c r="A8" s="150" t="s">
        <v>65</v>
      </c>
      <c r="B8" s="150"/>
      <c r="C8" s="150"/>
      <c r="D8" s="150"/>
      <c r="E8" s="150"/>
      <c r="F8" s="150"/>
    </row>
    <row r="9" spans="1:13" ht="30.75" customHeight="1" x14ac:dyDescent="0.25">
      <c r="A9" s="150"/>
      <c r="B9" s="150"/>
      <c r="C9" s="150"/>
      <c r="D9" s="150"/>
      <c r="E9" s="150"/>
      <c r="F9" s="150"/>
    </row>
    <row r="10" spans="1:13" x14ac:dyDescent="0.25">
      <c r="A10" s="51"/>
      <c r="B10" s="51"/>
      <c r="C10" s="51"/>
      <c r="D10" s="51"/>
      <c r="E10" s="51"/>
      <c r="F10" s="52"/>
    </row>
    <row r="11" spans="1:13" ht="45" customHeight="1" x14ac:dyDescent="0.25">
      <c r="B11" s="155" t="s">
        <v>55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ht="30" x14ac:dyDescent="0.25">
      <c r="A12" s="20"/>
      <c r="B12" s="50" t="s">
        <v>0</v>
      </c>
      <c r="C12" s="50" t="s">
        <v>43</v>
      </c>
      <c r="D12" s="56" t="s">
        <v>69</v>
      </c>
      <c r="E12" s="50" t="s">
        <v>39</v>
      </c>
      <c r="F12" s="50" t="s">
        <v>37</v>
      </c>
      <c r="G12" s="50" t="s">
        <v>2</v>
      </c>
      <c r="H12" s="56" t="s">
        <v>71</v>
      </c>
      <c r="I12" s="50" t="s">
        <v>40</v>
      </c>
      <c r="J12" s="50" t="s">
        <v>1</v>
      </c>
      <c r="K12" s="56" t="s">
        <v>70</v>
      </c>
      <c r="L12" s="50" t="s">
        <v>44</v>
      </c>
      <c r="M12" s="72" t="s">
        <v>72</v>
      </c>
    </row>
    <row r="13" spans="1:13" ht="30" x14ac:dyDescent="0.25">
      <c r="A13" s="3" t="s">
        <v>54</v>
      </c>
      <c r="B13" s="54" t="s">
        <v>33</v>
      </c>
      <c r="C13" s="54" t="s">
        <v>46</v>
      </c>
      <c r="D13" s="53"/>
      <c r="E13" s="54" t="s">
        <v>42</v>
      </c>
      <c r="F13" s="54" t="s">
        <v>38</v>
      </c>
      <c r="G13" s="54" t="s">
        <v>4</v>
      </c>
      <c r="H13" s="53"/>
      <c r="I13" s="54" t="s">
        <v>41</v>
      </c>
      <c r="J13" s="54" t="s">
        <v>3</v>
      </c>
      <c r="K13" s="53"/>
      <c r="L13" s="54" t="s">
        <v>45</v>
      </c>
      <c r="M13" s="74"/>
    </row>
    <row r="14" spans="1:13" x14ac:dyDescent="0.25">
      <c r="A14" s="8" t="s">
        <v>74</v>
      </c>
      <c r="B14" s="32">
        <v>1500000000</v>
      </c>
      <c r="C14" s="32"/>
      <c r="D14" s="58">
        <f>SUM(B14:C14)</f>
        <v>1500000000</v>
      </c>
      <c r="E14" s="32">
        <v>10000000</v>
      </c>
      <c r="F14" s="32">
        <v>6000000</v>
      </c>
      <c r="G14" s="32">
        <v>60000000</v>
      </c>
      <c r="H14" s="58">
        <f>SUM(F14:G14)</f>
        <v>66000000</v>
      </c>
      <c r="I14" s="32">
        <v>20000000</v>
      </c>
      <c r="J14" s="32">
        <v>300000000</v>
      </c>
      <c r="K14" s="58">
        <f>SUM(I14:J14)</f>
        <v>320000000</v>
      </c>
      <c r="L14" s="41"/>
      <c r="M14" s="73">
        <f>D14+E14+H14+K14</f>
        <v>1896000000</v>
      </c>
    </row>
    <row r="15" spans="1:13" x14ac:dyDescent="0.25">
      <c r="A15" s="5" t="s">
        <v>56</v>
      </c>
      <c r="B15" s="26"/>
      <c r="C15" s="26"/>
      <c r="D15" s="59"/>
      <c r="E15" s="26"/>
      <c r="F15" s="26"/>
      <c r="G15" s="28"/>
      <c r="H15" s="68"/>
      <c r="I15" s="26"/>
      <c r="J15" s="27"/>
      <c r="K15" s="68"/>
      <c r="L15" s="28"/>
      <c r="M15" s="75"/>
    </row>
    <row r="16" spans="1:13" x14ac:dyDescent="0.25">
      <c r="A16" s="6" t="s">
        <v>8</v>
      </c>
      <c r="B16" s="29"/>
      <c r="C16" s="29"/>
      <c r="D16" s="60"/>
      <c r="E16" s="29"/>
      <c r="F16" s="29"/>
      <c r="G16" s="31"/>
      <c r="H16" s="69"/>
      <c r="I16" s="29"/>
      <c r="J16" s="30"/>
      <c r="K16" s="69"/>
      <c r="L16" s="31"/>
      <c r="M16" s="76"/>
    </row>
    <row r="17" spans="1:13" x14ac:dyDescent="0.25">
      <c r="A17" s="4" t="s">
        <v>5</v>
      </c>
      <c r="B17" s="32">
        <v>-3000000</v>
      </c>
      <c r="C17" s="32"/>
      <c r="D17" s="58"/>
      <c r="E17" s="32"/>
      <c r="F17" s="32"/>
      <c r="G17" s="32"/>
      <c r="H17" s="58"/>
      <c r="I17" s="32"/>
      <c r="J17" s="32"/>
      <c r="K17" s="58"/>
      <c r="L17" s="41">
        <v>3000000</v>
      </c>
      <c r="M17" s="73"/>
    </row>
    <row r="18" spans="1:13" x14ac:dyDescent="0.25">
      <c r="A18" s="4" t="s">
        <v>5</v>
      </c>
      <c r="B18" s="32">
        <v>-10000000</v>
      </c>
      <c r="C18" s="32">
        <v>10000000</v>
      </c>
      <c r="D18" s="58"/>
      <c r="E18" s="32"/>
      <c r="F18" s="32"/>
      <c r="G18" s="32"/>
      <c r="H18" s="58"/>
      <c r="I18" s="32">
        <v>300000</v>
      </c>
      <c r="J18" s="32">
        <v>-300000</v>
      </c>
      <c r="K18" s="58"/>
      <c r="L18" s="41"/>
      <c r="M18" s="73"/>
    </row>
    <row r="19" spans="1:13" x14ac:dyDescent="0.25">
      <c r="A19" s="4" t="s">
        <v>6</v>
      </c>
      <c r="B19" s="32"/>
      <c r="C19" s="32"/>
      <c r="D19" s="58"/>
      <c r="E19" s="32"/>
      <c r="F19" s="32"/>
      <c r="G19" s="32"/>
      <c r="H19" s="58"/>
      <c r="I19" s="32"/>
      <c r="J19" s="32"/>
      <c r="K19" s="58"/>
      <c r="L19" s="41"/>
      <c r="M19" s="73"/>
    </row>
    <row r="20" spans="1:13" x14ac:dyDescent="0.25">
      <c r="A20" s="7" t="s">
        <v>6</v>
      </c>
      <c r="B20" s="33"/>
      <c r="C20" s="33"/>
      <c r="D20" s="61"/>
      <c r="E20" s="33"/>
      <c r="F20" s="33"/>
      <c r="G20" s="33"/>
      <c r="H20" s="61"/>
      <c r="I20" s="33"/>
      <c r="J20" s="33"/>
      <c r="K20" s="61"/>
      <c r="L20" s="42"/>
      <c r="M20" s="77"/>
    </row>
    <row r="21" spans="1:13" x14ac:dyDescent="0.25">
      <c r="A21" s="14" t="s">
        <v>7</v>
      </c>
      <c r="B21" s="89">
        <f>SUM(B17:B20)</f>
        <v>-13000000</v>
      </c>
      <c r="C21" s="89">
        <f>SUM(C17:C20)</f>
        <v>10000000</v>
      </c>
      <c r="D21" s="90">
        <f>SUM(B21:C21)</f>
        <v>-3000000</v>
      </c>
      <c r="E21" s="89">
        <f t="shared" ref="E21:J21" si="0">SUM(E17:E20)</f>
        <v>0</v>
      </c>
      <c r="F21" s="89">
        <f>SUM(F17:F20)</f>
        <v>0</v>
      </c>
      <c r="G21" s="89">
        <f t="shared" si="0"/>
        <v>0</v>
      </c>
      <c r="H21" s="90"/>
      <c r="I21" s="89">
        <f t="shared" si="0"/>
        <v>300000</v>
      </c>
      <c r="J21" s="89">
        <f t="shared" si="0"/>
        <v>-300000</v>
      </c>
      <c r="K21" s="90">
        <f>SUM(I21:J21)</f>
        <v>0</v>
      </c>
      <c r="L21" s="91">
        <f>SUM(L17:L20)</f>
        <v>3000000</v>
      </c>
      <c r="M21" s="78">
        <f>SUM(D21,E21,H21,K21,L21)</f>
        <v>0</v>
      </c>
    </row>
    <row r="22" spans="1:13" ht="30" x14ac:dyDescent="0.25">
      <c r="A22" s="13" t="s">
        <v>84</v>
      </c>
      <c r="B22" s="29"/>
      <c r="C22" s="29"/>
      <c r="D22" s="60"/>
      <c r="E22" s="29"/>
      <c r="F22" s="29"/>
      <c r="G22" s="29"/>
      <c r="H22" s="60"/>
      <c r="I22" s="29"/>
      <c r="J22" s="29"/>
      <c r="K22" s="60"/>
      <c r="L22" s="44"/>
      <c r="M22" s="79"/>
    </row>
    <row r="23" spans="1:13" x14ac:dyDescent="0.25">
      <c r="A23" s="8" t="s">
        <v>10</v>
      </c>
      <c r="B23" s="35">
        <v>-760940515.96000004</v>
      </c>
      <c r="C23" s="35">
        <v>-5556016.5</v>
      </c>
      <c r="D23" s="58">
        <f>SUM(B23:C23)</f>
        <v>-766496532.46000004</v>
      </c>
      <c r="E23" s="32">
        <v>-6682379.3899999997</v>
      </c>
      <c r="F23" s="35">
        <v>-1116761.95</v>
      </c>
      <c r="G23" s="35">
        <v>-43146311.060000002</v>
      </c>
      <c r="H23" s="58">
        <f>SUM(F23:G23)</f>
        <v>-44263073.010000005</v>
      </c>
      <c r="I23" s="35">
        <v>-6464928.21</v>
      </c>
      <c r="J23" s="35">
        <v>-286420618.27999997</v>
      </c>
      <c r="K23" s="58">
        <f>SUM(I23:J23)</f>
        <v>-292885546.48999995</v>
      </c>
      <c r="L23" s="45"/>
      <c r="M23" s="73"/>
    </row>
    <row r="24" spans="1:13" x14ac:dyDescent="0.25">
      <c r="A24" s="8" t="s">
        <v>9</v>
      </c>
      <c r="B24" s="35"/>
      <c r="C24" s="35"/>
      <c r="D24" s="58"/>
      <c r="E24" s="32"/>
      <c r="F24" s="35"/>
      <c r="G24" s="35"/>
      <c r="H24" s="58"/>
      <c r="I24" s="35"/>
      <c r="J24" s="35"/>
      <c r="K24" s="58"/>
      <c r="L24" s="45"/>
      <c r="M24" s="73"/>
    </row>
    <row r="25" spans="1:13" x14ac:dyDescent="0.25">
      <c r="A25" s="8" t="s">
        <v>11</v>
      </c>
      <c r="B25" s="35"/>
      <c r="C25" s="35"/>
      <c r="D25" s="58"/>
      <c r="E25" s="32"/>
      <c r="F25" s="35"/>
      <c r="G25" s="35"/>
      <c r="H25" s="58"/>
      <c r="I25" s="35"/>
      <c r="J25" s="35"/>
      <c r="K25" s="58"/>
      <c r="L25" s="45"/>
      <c r="M25" s="73"/>
    </row>
    <row r="26" spans="1:13" ht="30" x14ac:dyDescent="0.25">
      <c r="A26" s="9" t="s">
        <v>12</v>
      </c>
      <c r="B26" s="35"/>
      <c r="C26" s="35"/>
      <c r="D26" s="58"/>
      <c r="E26" s="32"/>
      <c r="F26" s="35"/>
      <c r="G26" s="35"/>
      <c r="H26" s="58"/>
      <c r="I26" s="35"/>
      <c r="J26" s="35"/>
      <c r="K26" s="58"/>
      <c r="L26" s="45"/>
      <c r="M26" s="73"/>
    </row>
    <row r="27" spans="1:13" ht="30" x14ac:dyDescent="0.25">
      <c r="A27" s="10" t="s">
        <v>30</v>
      </c>
      <c r="B27" s="35"/>
      <c r="C27" s="35"/>
      <c r="D27" s="58"/>
      <c r="E27" s="32"/>
      <c r="F27" s="35"/>
      <c r="G27" s="35"/>
      <c r="H27" s="58"/>
      <c r="I27" s="35"/>
      <c r="J27" s="35"/>
      <c r="K27" s="58"/>
      <c r="L27" s="45"/>
      <c r="M27" s="73"/>
    </row>
    <row r="28" spans="1:13" ht="45" x14ac:dyDescent="0.25">
      <c r="A28" s="11" t="s">
        <v>31</v>
      </c>
      <c r="B28" s="35"/>
      <c r="C28" s="35"/>
      <c r="D28" s="58"/>
      <c r="E28" s="32"/>
      <c r="F28" s="35"/>
      <c r="G28" s="35"/>
      <c r="H28" s="58"/>
      <c r="I28" s="35"/>
      <c r="J28" s="35"/>
      <c r="K28" s="58"/>
      <c r="L28" s="45"/>
      <c r="M28" s="73"/>
    </row>
    <row r="29" spans="1:13" ht="30" x14ac:dyDescent="0.25">
      <c r="A29" s="10" t="s">
        <v>13</v>
      </c>
      <c r="B29" s="35"/>
      <c r="C29" s="35"/>
      <c r="D29" s="58"/>
      <c r="E29" s="32"/>
      <c r="F29" s="35"/>
      <c r="G29" s="35"/>
      <c r="H29" s="58"/>
      <c r="I29" s="35"/>
      <c r="J29" s="35"/>
      <c r="K29" s="58"/>
      <c r="L29" s="45"/>
      <c r="M29" s="73"/>
    </row>
    <row r="30" spans="1:13" ht="30" x14ac:dyDescent="0.25">
      <c r="A30" s="10" t="s">
        <v>14</v>
      </c>
      <c r="B30" s="35"/>
      <c r="C30" s="35"/>
      <c r="D30" s="58"/>
      <c r="E30" s="32"/>
      <c r="F30" s="35"/>
      <c r="G30" s="35"/>
      <c r="H30" s="58"/>
      <c r="I30" s="35"/>
      <c r="J30" s="35"/>
      <c r="K30" s="58"/>
      <c r="L30" s="45"/>
      <c r="M30" s="73"/>
    </row>
    <row r="31" spans="1:13" x14ac:dyDescent="0.25">
      <c r="A31" s="8" t="s">
        <v>15</v>
      </c>
      <c r="B31" s="35">
        <v>-22118233.920000002</v>
      </c>
      <c r="C31" s="35">
        <v>-263842.99</v>
      </c>
      <c r="D31" s="58">
        <f t="shared" ref="D31:D32" si="1">SUM(B31:C31)</f>
        <v>-22382076.91</v>
      </c>
      <c r="E31" s="32">
        <v>-918538.5</v>
      </c>
      <c r="F31" s="35">
        <f>-204542.12</f>
        <v>-204542.12</v>
      </c>
      <c r="G31" s="35">
        <f>-11218288.78</f>
        <v>-11218288.779999999</v>
      </c>
      <c r="H31" s="58">
        <f t="shared" ref="H31:H32" si="2">SUM(F31:G31)</f>
        <v>-11422830.899999999</v>
      </c>
      <c r="I31" s="35">
        <v>-208554.03</v>
      </c>
      <c r="J31" s="35">
        <v>-9220963.8399999999</v>
      </c>
      <c r="K31" s="58">
        <f t="shared" ref="K31:K32" si="3">SUM(I31:J31)</f>
        <v>-9429517.8699999992</v>
      </c>
      <c r="L31" s="45">
        <v>-51360.84</v>
      </c>
      <c r="M31" s="73"/>
    </row>
    <row r="32" spans="1:13" x14ac:dyDescent="0.25">
      <c r="A32" s="8" t="s">
        <v>16</v>
      </c>
      <c r="B32" s="36">
        <v>-22259494.539999999</v>
      </c>
      <c r="C32" s="36">
        <v>-3411260.57</v>
      </c>
      <c r="D32" s="58">
        <f t="shared" si="1"/>
        <v>-25670755.109999999</v>
      </c>
      <c r="E32" s="70">
        <v>-2399082.11</v>
      </c>
      <c r="F32" s="36">
        <f>-3125609.66</f>
        <v>-3125609.66</v>
      </c>
      <c r="G32" s="36">
        <f>-5620840.84</f>
        <v>-5620840.8399999999</v>
      </c>
      <c r="H32" s="58">
        <f t="shared" si="2"/>
        <v>-8746450.5</v>
      </c>
      <c r="I32" s="36">
        <v>-4764511.21</v>
      </c>
      <c r="J32" s="36">
        <v>-1512569.8</v>
      </c>
      <c r="K32" s="58">
        <f t="shared" si="3"/>
        <v>-6277081.0099999998</v>
      </c>
      <c r="L32" s="46">
        <v>-78025.600000000006</v>
      </c>
      <c r="M32" s="80"/>
    </row>
    <row r="33" spans="1:13" x14ac:dyDescent="0.25">
      <c r="A33" s="8" t="s">
        <v>17</v>
      </c>
      <c r="B33" s="36"/>
      <c r="C33" s="36"/>
      <c r="D33" s="58"/>
      <c r="E33" s="36"/>
      <c r="F33" s="36"/>
      <c r="G33" s="36"/>
      <c r="H33" s="58"/>
      <c r="I33" s="36"/>
      <c r="J33" s="36"/>
      <c r="K33" s="58"/>
      <c r="L33" s="46"/>
      <c r="M33" s="80"/>
    </row>
    <row r="34" spans="1:13" x14ac:dyDescent="0.25">
      <c r="A34" s="8" t="s">
        <v>18</v>
      </c>
      <c r="B34" s="36"/>
      <c r="C34" s="36"/>
      <c r="D34" s="58"/>
      <c r="E34" s="36"/>
      <c r="F34" s="36"/>
      <c r="G34" s="36"/>
      <c r="H34" s="58"/>
      <c r="I34" s="36"/>
      <c r="J34" s="36"/>
      <c r="K34" s="58"/>
      <c r="L34" s="46"/>
      <c r="M34" s="80"/>
    </row>
    <row r="35" spans="1:13" ht="30" x14ac:dyDescent="0.25">
      <c r="A35" s="10" t="s">
        <v>19</v>
      </c>
      <c r="B35" s="36"/>
      <c r="C35" s="36"/>
      <c r="D35" s="58"/>
      <c r="E35" s="36"/>
      <c r="F35" s="36"/>
      <c r="G35" s="36"/>
      <c r="H35" s="58"/>
      <c r="I35" s="36"/>
      <c r="J35" s="36"/>
      <c r="K35" s="58"/>
      <c r="L35" s="46"/>
      <c r="M35" s="80"/>
    </row>
    <row r="36" spans="1:13" ht="45" x14ac:dyDescent="0.25">
      <c r="A36" s="9" t="s">
        <v>20</v>
      </c>
      <c r="B36" s="36"/>
      <c r="C36" s="36"/>
      <c r="D36" s="58"/>
      <c r="E36" s="36"/>
      <c r="F36" s="36"/>
      <c r="G36" s="36"/>
      <c r="H36" s="58"/>
      <c r="I36" s="36"/>
      <c r="J36" s="36"/>
      <c r="K36" s="58"/>
      <c r="L36" s="46"/>
      <c r="M36" s="80"/>
    </row>
    <row r="37" spans="1:13" ht="30" x14ac:dyDescent="0.25">
      <c r="A37" s="10" t="s">
        <v>21</v>
      </c>
      <c r="B37" s="36"/>
      <c r="C37" s="36"/>
      <c r="D37" s="58"/>
      <c r="E37" s="36"/>
      <c r="F37" s="36"/>
      <c r="G37" s="36"/>
      <c r="H37" s="58"/>
      <c r="I37" s="36"/>
      <c r="J37" s="36"/>
      <c r="K37" s="58"/>
      <c r="L37" s="46"/>
      <c r="M37" s="80"/>
    </row>
    <row r="38" spans="1:13" ht="30" x14ac:dyDescent="0.25">
      <c r="A38" s="12" t="s">
        <v>22</v>
      </c>
      <c r="B38" s="37"/>
      <c r="C38" s="37"/>
      <c r="D38" s="58"/>
      <c r="E38" s="37"/>
      <c r="F38" s="37"/>
      <c r="G38" s="37"/>
      <c r="H38" s="58"/>
      <c r="I38" s="37"/>
      <c r="J38" s="37"/>
      <c r="K38" s="58"/>
      <c r="L38" s="47"/>
      <c r="M38" s="81"/>
    </row>
    <row r="39" spans="1:13" x14ac:dyDescent="0.25">
      <c r="A39" s="2" t="s">
        <v>7</v>
      </c>
      <c r="B39" s="86">
        <f>SUM(B23:B38)</f>
        <v>-805318244.41999996</v>
      </c>
      <c r="C39" s="86">
        <f>SUM(C23:C38)</f>
        <v>-9231120.0600000005</v>
      </c>
      <c r="D39" s="87">
        <f>SUM(D23:D38)</f>
        <v>-814549364.48000002</v>
      </c>
      <c r="E39" s="86">
        <f t="shared" ref="E39:J39" si="4">SUM(E23:E38)</f>
        <v>-10000000</v>
      </c>
      <c r="F39" s="86">
        <f>SUM(F23:F38)</f>
        <v>-4446913.7300000004</v>
      </c>
      <c r="G39" s="86">
        <f t="shared" si="4"/>
        <v>-59985440.680000007</v>
      </c>
      <c r="H39" s="87">
        <f>SUM(H23:H38)</f>
        <v>-64432354.410000004</v>
      </c>
      <c r="I39" s="86">
        <f t="shared" si="4"/>
        <v>-11437993.449999999</v>
      </c>
      <c r="J39" s="86">
        <f t="shared" si="4"/>
        <v>-297154151.91999996</v>
      </c>
      <c r="K39" s="87">
        <f>SUM(K23:K38)</f>
        <v>-308592145.36999995</v>
      </c>
      <c r="L39" s="88">
        <f>SUM(L23:L38)</f>
        <v>-129386.44</v>
      </c>
      <c r="M39" s="82">
        <f>SUM(L39,K39,H39,E39,D39)</f>
        <v>-1197703250.7</v>
      </c>
    </row>
    <row r="40" spans="1:13" x14ac:dyDescent="0.25">
      <c r="A40" s="14" t="s">
        <v>85</v>
      </c>
      <c r="B40" s="39"/>
      <c r="C40" s="39"/>
      <c r="D40" s="66"/>
      <c r="E40" s="39"/>
      <c r="F40" s="39"/>
      <c r="G40" s="39"/>
      <c r="H40" s="66"/>
      <c r="I40" s="39"/>
      <c r="J40" s="39"/>
      <c r="K40" s="66"/>
      <c r="L40" s="48"/>
      <c r="M40" s="83"/>
    </row>
    <row r="41" spans="1:13" x14ac:dyDescent="0.25">
      <c r="A41" s="15" t="s">
        <v>23</v>
      </c>
      <c r="B41" s="40"/>
      <c r="C41" s="40"/>
      <c r="D41" s="67"/>
      <c r="E41" s="40"/>
      <c r="F41" s="40"/>
      <c r="G41" s="40"/>
      <c r="H41" s="67"/>
      <c r="I41" s="40"/>
      <c r="J41" s="40"/>
      <c r="K41" s="67"/>
      <c r="L41" s="49"/>
      <c r="M41" s="84"/>
    </row>
    <row r="42" spans="1:13" x14ac:dyDescent="0.25">
      <c r="A42" s="4" t="s">
        <v>24</v>
      </c>
      <c r="B42" s="36"/>
      <c r="C42" s="36"/>
      <c r="D42" s="63"/>
      <c r="E42" s="36"/>
      <c r="F42" s="36"/>
      <c r="G42" s="36"/>
      <c r="H42" s="63"/>
      <c r="I42" s="36"/>
      <c r="J42" s="36"/>
      <c r="K42" s="63"/>
      <c r="L42" s="46"/>
      <c r="M42" s="80"/>
    </row>
    <row r="43" spans="1:13" x14ac:dyDescent="0.25">
      <c r="A43" s="4" t="s">
        <v>25</v>
      </c>
      <c r="B43" s="36">
        <f>-(645581755.58+35000000)</f>
        <v>-680581755.58000004</v>
      </c>
      <c r="C43" s="36">
        <v>-768879.94</v>
      </c>
      <c r="D43" s="63">
        <f>SUM(B43:C43)</f>
        <v>-681350635.5200001</v>
      </c>
      <c r="E43" s="36"/>
      <c r="F43" s="36">
        <f>-1553086.27</f>
        <v>-1553086.27</v>
      </c>
      <c r="G43" s="36">
        <v>-14559.32</v>
      </c>
      <c r="H43" s="63">
        <f>SUM(F43:G43)</f>
        <v>-1567645.59</v>
      </c>
      <c r="I43" s="36">
        <v>-8862006.5500000007</v>
      </c>
      <c r="J43" s="36">
        <v>-2545848.08</v>
      </c>
      <c r="K43" s="63">
        <f>SUM(I43:J43)</f>
        <v>-11407854.630000001</v>
      </c>
      <c r="L43" s="46">
        <v>-2870613.56</v>
      </c>
      <c r="M43" s="80"/>
    </row>
    <row r="44" spans="1:13" x14ac:dyDescent="0.25">
      <c r="A44" s="4" t="s">
        <v>26</v>
      </c>
      <c r="B44" s="36"/>
      <c r="C44" s="36"/>
      <c r="D44" s="63"/>
      <c r="E44" s="36"/>
      <c r="F44" s="36"/>
      <c r="G44" s="36"/>
      <c r="H44" s="63"/>
      <c r="I44" s="36"/>
      <c r="J44" s="36"/>
      <c r="K44" s="63"/>
      <c r="L44" s="46"/>
      <c r="M44" s="80"/>
    </row>
    <row r="45" spans="1:13" x14ac:dyDescent="0.25">
      <c r="A45" s="4" t="s">
        <v>27</v>
      </c>
      <c r="B45" s="36">
        <v>-1100000</v>
      </c>
      <c r="C45" s="36"/>
      <c r="D45" s="63">
        <f t="shared" ref="D45" si="5">SUM(B45:C45)</f>
        <v>-1100000</v>
      </c>
      <c r="E45" s="36"/>
      <c r="F45" s="36"/>
      <c r="G45" s="36"/>
      <c r="H45" s="63"/>
      <c r="I45" s="36"/>
      <c r="J45" s="36"/>
      <c r="K45" s="63"/>
      <c r="L45" s="46"/>
      <c r="M45" s="80"/>
    </row>
    <row r="46" spans="1:13" x14ac:dyDescent="0.25">
      <c r="A46" s="4" t="s">
        <v>6</v>
      </c>
      <c r="B46" s="36"/>
      <c r="C46" s="36"/>
      <c r="D46" s="63"/>
      <c r="E46" s="36"/>
      <c r="F46" s="36"/>
      <c r="G46" s="36"/>
      <c r="H46" s="63"/>
      <c r="I46" s="36"/>
      <c r="J46" s="36"/>
      <c r="K46" s="63"/>
      <c r="L46" s="46"/>
      <c r="M46" s="80"/>
    </row>
    <row r="47" spans="1:13" x14ac:dyDescent="0.25">
      <c r="A47" s="4" t="s">
        <v>6</v>
      </c>
      <c r="B47" s="36"/>
      <c r="C47" s="36"/>
      <c r="D47" s="63"/>
      <c r="E47" s="36"/>
      <c r="F47" s="36"/>
      <c r="G47" s="36"/>
      <c r="H47" s="63"/>
      <c r="I47" s="36"/>
      <c r="J47" s="36"/>
      <c r="K47" s="63"/>
      <c r="L47" s="46"/>
      <c r="M47" s="80"/>
    </row>
    <row r="48" spans="1:13" x14ac:dyDescent="0.25">
      <c r="A48" s="7" t="s">
        <v>6</v>
      </c>
      <c r="B48" s="37"/>
      <c r="C48" s="37"/>
      <c r="D48" s="64"/>
      <c r="E48" s="37"/>
      <c r="F48" s="37"/>
      <c r="G48" s="37"/>
      <c r="H48" s="64"/>
      <c r="I48" s="37"/>
      <c r="J48" s="37"/>
      <c r="K48" s="64"/>
      <c r="L48" s="47"/>
      <c r="M48" s="81"/>
    </row>
    <row r="49" spans="1:13" x14ac:dyDescent="0.25">
      <c r="A49" s="14" t="s">
        <v>7</v>
      </c>
      <c r="B49" s="86">
        <f>SUM(B41:B48)</f>
        <v>-681681755.58000004</v>
      </c>
      <c r="C49" s="86">
        <f>SUM(C41:C48)</f>
        <v>-768879.94</v>
      </c>
      <c r="D49" s="87">
        <f>SUM(D41:D48)</f>
        <v>-682450635.5200001</v>
      </c>
      <c r="E49" s="86">
        <f t="shared" ref="E49:L49" si="6">SUM(E41:E48)</f>
        <v>0</v>
      </c>
      <c r="F49" s="86">
        <f>SUM(F41:F48)</f>
        <v>-1553086.27</v>
      </c>
      <c r="G49" s="86">
        <f t="shared" si="6"/>
        <v>-14559.32</v>
      </c>
      <c r="H49" s="87">
        <f>SUM(H41:H48)</f>
        <v>-1567645.59</v>
      </c>
      <c r="I49" s="86">
        <f t="shared" si="6"/>
        <v>-8862006.5500000007</v>
      </c>
      <c r="J49" s="86">
        <f t="shared" si="6"/>
        <v>-2545848.08</v>
      </c>
      <c r="K49" s="87">
        <f>SUM(K43:K48)</f>
        <v>-11407854.630000001</v>
      </c>
      <c r="L49" s="86">
        <f t="shared" si="6"/>
        <v>-2870613.56</v>
      </c>
      <c r="M49" s="85">
        <f>SUM(D49,E49,H49,K49,L49)</f>
        <v>-698296749.30000007</v>
      </c>
    </row>
  </sheetData>
  <mergeCells count="3">
    <mergeCell ref="A7:F7"/>
    <mergeCell ref="A8:F9"/>
    <mergeCell ref="B11:M1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7AD8-A7BF-4EC4-AC64-FCF1400B1DC6}">
  <sheetPr>
    <tabColor theme="9" tint="0.39997558519241921"/>
  </sheetPr>
  <dimension ref="A1:Z55"/>
  <sheetViews>
    <sheetView zoomScale="70" zoomScaleNormal="70" workbookViewId="0">
      <pane xSplit="1" topLeftCell="B1" activePane="topRight" state="frozen"/>
      <selection activeCell="A7" sqref="A7"/>
      <selection pane="topRight" activeCell="B59" sqref="B59"/>
    </sheetView>
  </sheetViews>
  <sheetFormatPr defaultRowHeight="15" x14ac:dyDescent="0.25"/>
  <cols>
    <col min="1" max="1" width="82.28515625" customWidth="1"/>
    <col min="2" max="2" width="27.5703125" style="23" customWidth="1"/>
    <col min="3" max="3" width="18.140625" style="23" bestFit="1" customWidth="1"/>
    <col min="4" max="4" width="20.7109375" style="23" bestFit="1" customWidth="1"/>
    <col min="5" max="5" width="14.85546875" style="23" bestFit="1" customWidth="1"/>
    <col min="6" max="6" width="16" style="23" bestFit="1" customWidth="1"/>
    <col min="7" max="7" width="16.85546875" style="23" bestFit="1" customWidth="1"/>
    <col min="8" max="8" width="18.140625" style="23" bestFit="1" customWidth="1"/>
    <col min="9" max="9" width="17.5703125" style="23" customWidth="1"/>
    <col min="10" max="10" width="18.5703125" style="23" bestFit="1" customWidth="1"/>
    <col min="11" max="11" width="18.140625" style="23" bestFit="1" customWidth="1"/>
    <col min="12" max="12" width="16.85546875" style="23" bestFit="1" customWidth="1"/>
    <col min="13" max="13" width="21.7109375" style="23" bestFit="1" customWidth="1"/>
    <col min="14" max="14" width="19.7109375" style="23" bestFit="1" customWidth="1"/>
    <col min="15" max="15" width="17.5703125" style="23" customWidth="1"/>
    <col min="16" max="16" width="19.7109375" style="23" bestFit="1" customWidth="1"/>
    <col min="17" max="17" width="18.140625" style="23" bestFit="1" customWidth="1"/>
    <col min="18" max="18" width="19.7109375" style="23" bestFit="1" customWidth="1"/>
    <col min="19" max="20" width="21.42578125" style="23" bestFit="1" customWidth="1"/>
    <col min="21" max="21" width="19.7109375" style="23" bestFit="1" customWidth="1"/>
    <col min="22" max="22" width="21.7109375" style="23" bestFit="1" customWidth="1"/>
    <col min="23" max="23" width="19.28515625" style="23" bestFit="1" customWidth="1"/>
    <col min="24" max="24" width="18.85546875" style="23" bestFit="1" customWidth="1"/>
    <col min="25" max="25" width="16.85546875" style="23" bestFit="1" customWidth="1"/>
    <col min="26" max="26" width="21.42578125" bestFit="1" customWidth="1"/>
  </cols>
  <sheetData>
    <row r="1" spans="1:26" x14ac:dyDescent="0.25">
      <c r="A1" s="1" t="s">
        <v>98</v>
      </c>
    </row>
    <row r="2" spans="1:26" ht="33" customHeight="1" x14ac:dyDescent="0.25">
      <c r="A2" s="1" t="s">
        <v>157</v>
      </c>
      <c r="P2" s="123"/>
      <c r="Q2" s="123"/>
      <c r="R2" s="123"/>
      <c r="S2" s="123"/>
    </row>
    <row r="3" spans="1:26" ht="15" customHeight="1" x14ac:dyDescent="0.25">
      <c r="A3" s="1"/>
      <c r="P3" s="123"/>
      <c r="Q3" s="123"/>
      <c r="R3" s="123"/>
      <c r="S3" s="123"/>
    </row>
    <row r="4" spans="1:26" x14ac:dyDescent="0.25">
      <c r="A4" s="1" t="s">
        <v>34</v>
      </c>
      <c r="P4" s="123"/>
      <c r="Q4" s="123"/>
      <c r="R4" s="123"/>
      <c r="S4" s="123"/>
    </row>
    <row r="5" spans="1:26" x14ac:dyDescent="0.25">
      <c r="A5" s="1" t="s">
        <v>35</v>
      </c>
    </row>
    <row r="6" spans="1:26" x14ac:dyDescent="0.25">
      <c r="A6" s="1" t="s">
        <v>36</v>
      </c>
    </row>
    <row r="8" spans="1:26" ht="45" x14ac:dyDescent="0.25">
      <c r="A8" s="136" t="s">
        <v>101</v>
      </c>
    </row>
    <row r="9" spans="1:26" ht="98.25" customHeight="1" x14ac:dyDescent="0.25">
      <c r="A9" s="137" t="s">
        <v>155</v>
      </c>
      <c r="B9" s="123"/>
      <c r="C9" s="123"/>
      <c r="D9" s="123"/>
      <c r="E9" s="123"/>
      <c r="F9" s="123"/>
      <c r="G9" s="123"/>
      <c r="H9" s="51"/>
    </row>
    <row r="10" spans="1:26" x14ac:dyDescent="0.25">
      <c r="A10" s="51"/>
      <c r="B10" s="51"/>
      <c r="C10" s="51"/>
      <c r="D10" s="51"/>
      <c r="E10" s="51"/>
      <c r="F10" s="51"/>
      <c r="G10" s="52"/>
      <c r="H10" s="51"/>
    </row>
    <row r="11" spans="1:26" ht="15" customHeight="1" x14ac:dyDescent="0.25">
      <c r="B11" s="140" t="s">
        <v>118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71"/>
      <c r="N11" s="141" t="s">
        <v>117</v>
      </c>
      <c r="O11" s="142"/>
      <c r="P11" s="142"/>
      <c r="Q11" s="142"/>
      <c r="R11" s="142"/>
      <c r="S11" s="143"/>
      <c r="T11" s="57"/>
      <c r="U11" s="57"/>
      <c r="V11" s="144" t="s">
        <v>116</v>
      </c>
      <c r="W11" s="144"/>
      <c r="X11" s="144"/>
      <c r="Y11" s="144"/>
      <c r="Z11" s="144"/>
    </row>
    <row r="12" spans="1:26" ht="45" x14ac:dyDescent="0.25">
      <c r="A12" s="20"/>
      <c r="B12" s="50" t="s">
        <v>0</v>
      </c>
      <c r="C12" s="50" t="s">
        <v>43</v>
      </c>
      <c r="D12" s="56" t="s">
        <v>77</v>
      </c>
      <c r="E12" s="50" t="s">
        <v>39</v>
      </c>
      <c r="F12" s="50" t="s">
        <v>37</v>
      </c>
      <c r="G12" s="50" t="s">
        <v>2</v>
      </c>
      <c r="H12" s="56" t="s">
        <v>81</v>
      </c>
      <c r="I12" s="50" t="s">
        <v>115</v>
      </c>
      <c r="J12" s="50" t="s">
        <v>114</v>
      </c>
      <c r="K12" s="56" t="s">
        <v>79</v>
      </c>
      <c r="L12" s="50" t="s">
        <v>44</v>
      </c>
      <c r="M12" s="56" t="s">
        <v>78</v>
      </c>
      <c r="N12" s="50" t="s">
        <v>113</v>
      </c>
      <c r="O12" s="50" t="s">
        <v>112</v>
      </c>
      <c r="P12" s="56" t="s">
        <v>79</v>
      </c>
      <c r="Q12" s="50" t="s">
        <v>60</v>
      </c>
      <c r="R12" s="50" t="s">
        <v>61</v>
      </c>
      <c r="S12" s="50" t="s">
        <v>62</v>
      </c>
      <c r="T12" s="56" t="s">
        <v>80</v>
      </c>
      <c r="U12" s="56" t="s">
        <v>78</v>
      </c>
      <c r="V12" s="50" t="s">
        <v>49</v>
      </c>
      <c r="W12" s="50" t="s">
        <v>39</v>
      </c>
      <c r="X12" s="50" t="s">
        <v>50</v>
      </c>
      <c r="Y12" s="50" t="s">
        <v>47</v>
      </c>
      <c r="Z12" s="56" t="s">
        <v>78</v>
      </c>
    </row>
    <row r="13" spans="1:26" x14ac:dyDescent="0.25">
      <c r="A13" s="3"/>
      <c r="B13" s="54" t="s">
        <v>33</v>
      </c>
      <c r="C13" s="54" t="s">
        <v>46</v>
      </c>
      <c r="D13" s="53"/>
      <c r="E13" s="54" t="s">
        <v>42</v>
      </c>
      <c r="F13" s="54" t="s">
        <v>38</v>
      </c>
      <c r="G13" s="54" t="s">
        <v>4</v>
      </c>
      <c r="H13" s="53"/>
      <c r="I13" s="54" t="s">
        <v>41</v>
      </c>
      <c r="J13" s="54" t="s">
        <v>3</v>
      </c>
      <c r="K13" s="53"/>
      <c r="L13" s="54" t="s">
        <v>45</v>
      </c>
      <c r="M13" s="53"/>
      <c r="N13" s="55" t="s">
        <v>58</v>
      </c>
      <c r="O13" s="55"/>
      <c r="P13" s="53"/>
      <c r="Q13" s="55" t="s">
        <v>59</v>
      </c>
      <c r="R13" s="55" t="s">
        <v>63</v>
      </c>
      <c r="S13" s="55" t="s">
        <v>64</v>
      </c>
      <c r="T13" s="53"/>
      <c r="U13" s="53"/>
      <c r="V13" s="97" t="s">
        <v>48</v>
      </c>
      <c r="W13" s="97" t="s">
        <v>111</v>
      </c>
      <c r="X13" s="97" t="s">
        <v>51</v>
      </c>
      <c r="Y13" s="97" t="s">
        <v>45</v>
      </c>
      <c r="Z13" s="53"/>
    </row>
    <row r="14" spans="1:26" x14ac:dyDescent="0.25">
      <c r="A14" s="8" t="s">
        <v>74</v>
      </c>
      <c r="B14" s="32"/>
      <c r="C14" s="32"/>
      <c r="D14" s="58">
        <f>SUM(B14:C14)</f>
        <v>0</v>
      </c>
      <c r="E14" s="32"/>
      <c r="F14" s="32"/>
      <c r="G14" s="32"/>
      <c r="H14" s="58">
        <f>SUM(F14:G14)</f>
        <v>0</v>
      </c>
      <c r="I14" s="32"/>
      <c r="J14" s="32"/>
      <c r="K14" s="58">
        <f>SUM(I14:J14)</f>
        <v>0</v>
      </c>
      <c r="L14" s="41"/>
      <c r="M14" s="92">
        <f>SUM(D14,E14,H14,K14,L14)</f>
        <v>0</v>
      </c>
      <c r="N14" s="41"/>
      <c r="O14" s="41"/>
      <c r="P14" s="92">
        <f>SUM(N14:O14)</f>
        <v>0</v>
      </c>
      <c r="Q14" s="41"/>
      <c r="R14" s="41"/>
      <c r="S14" s="41"/>
      <c r="T14" s="92">
        <f>SUM(R14:S14)</f>
        <v>0</v>
      </c>
      <c r="U14" s="92">
        <f>SUM(P14,Q14,T14)</f>
        <v>0</v>
      </c>
      <c r="V14" s="41"/>
      <c r="W14" s="41"/>
      <c r="X14" s="41"/>
      <c r="Y14" s="41"/>
      <c r="Z14" s="92">
        <f>SUM(V14:Y14)</f>
        <v>0</v>
      </c>
    </row>
    <row r="15" spans="1:26" x14ac:dyDescent="0.25">
      <c r="A15" s="4"/>
      <c r="B15" s="32"/>
      <c r="C15" s="32"/>
      <c r="D15" s="58"/>
      <c r="E15" s="32"/>
      <c r="F15" s="32"/>
      <c r="G15" s="32"/>
      <c r="H15" s="58"/>
      <c r="I15" s="32"/>
      <c r="J15" s="32"/>
      <c r="K15" s="58"/>
      <c r="L15" s="41"/>
      <c r="M15" s="92"/>
      <c r="N15" s="41"/>
      <c r="O15" s="41"/>
      <c r="P15" s="92"/>
      <c r="Q15" s="41"/>
      <c r="R15" s="41"/>
      <c r="S15" s="41"/>
      <c r="T15" s="92"/>
      <c r="U15" s="92"/>
      <c r="V15" s="41"/>
      <c r="W15" s="41"/>
      <c r="X15" s="41"/>
      <c r="Y15" s="41"/>
      <c r="Z15" s="92"/>
    </row>
    <row r="16" spans="1:26" x14ac:dyDescent="0.25">
      <c r="A16" s="5" t="s">
        <v>160</v>
      </c>
      <c r="B16" s="26"/>
      <c r="C16" s="26"/>
      <c r="D16" s="26"/>
      <c r="E16" s="26"/>
      <c r="F16" s="26"/>
      <c r="G16" s="28"/>
      <c r="H16" s="26"/>
      <c r="I16" s="26"/>
      <c r="J16" s="27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25">
      <c r="A17" s="6" t="s">
        <v>8</v>
      </c>
      <c r="B17" s="29"/>
      <c r="C17" s="29"/>
      <c r="D17" s="29"/>
      <c r="E17" s="29"/>
      <c r="F17" s="29"/>
      <c r="G17" s="31"/>
      <c r="H17" s="29"/>
      <c r="I17" s="29"/>
      <c r="J17" s="30"/>
      <c r="K17" s="3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4" t="s">
        <v>5</v>
      </c>
      <c r="B18" s="32"/>
      <c r="C18" s="32"/>
      <c r="D18" s="58">
        <f>SUM(B18:C18)</f>
        <v>0</v>
      </c>
      <c r="E18" s="32"/>
      <c r="F18" s="32"/>
      <c r="G18" s="32"/>
      <c r="H18" s="58">
        <f>SUM(F18:G18)</f>
        <v>0</v>
      </c>
      <c r="I18" s="32"/>
      <c r="J18" s="32"/>
      <c r="K18" s="58">
        <f>SUM(I18:J18)</f>
        <v>0</v>
      </c>
      <c r="L18" s="41"/>
      <c r="M18" s="92">
        <f>SUM(D18,E18,H18,K18,L18)</f>
        <v>0</v>
      </c>
      <c r="N18" s="41"/>
      <c r="O18" s="41"/>
      <c r="P18" s="92">
        <f>SUM(N18:O18)</f>
        <v>0</v>
      </c>
      <c r="Q18" s="41"/>
      <c r="R18" s="41"/>
      <c r="S18" s="41"/>
      <c r="T18" s="92">
        <f>SUM(R18:S18)</f>
        <v>0</v>
      </c>
      <c r="U18" s="92">
        <f>SUM(P18,Q18,T18)</f>
        <v>0</v>
      </c>
      <c r="V18" s="41"/>
      <c r="W18" s="41"/>
      <c r="X18" s="41"/>
      <c r="Y18" s="41"/>
      <c r="Z18" s="92">
        <f>SUM(V18:Y18)</f>
        <v>0</v>
      </c>
    </row>
    <row r="19" spans="1:26" x14ac:dyDescent="0.25">
      <c r="A19" s="4" t="s">
        <v>100</v>
      </c>
      <c r="B19" s="32"/>
      <c r="C19" s="32"/>
      <c r="D19" s="58"/>
      <c r="E19" s="32"/>
      <c r="F19" s="32"/>
      <c r="G19" s="32"/>
      <c r="H19" s="58"/>
      <c r="I19" s="32"/>
      <c r="J19" s="32"/>
      <c r="K19" s="58"/>
      <c r="L19" s="41"/>
      <c r="M19" s="92"/>
      <c r="N19" s="41"/>
      <c r="O19" s="41"/>
      <c r="P19" s="92"/>
      <c r="Q19" s="41"/>
      <c r="R19" s="41"/>
      <c r="S19" s="41"/>
      <c r="T19" s="92"/>
      <c r="U19" s="92"/>
      <c r="V19" s="41"/>
      <c r="W19" s="41"/>
      <c r="X19" s="41" t="s">
        <v>52</v>
      </c>
      <c r="Y19" s="41"/>
      <c r="Z19" s="92"/>
    </row>
    <row r="20" spans="1:26" x14ac:dyDescent="0.25">
      <c r="A20" s="4" t="s">
        <v>6</v>
      </c>
      <c r="B20" s="32"/>
      <c r="C20" s="32"/>
      <c r="D20" s="58"/>
      <c r="E20" s="32"/>
      <c r="F20" s="32"/>
      <c r="G20" s="32"/>
      <c r="H20" s="58"/>
      <c r="I20" s="32"/>
      <c r="J20" s="32"/>
      <c r="K20" s="58"/>
      <c r="L20" s="41"/>
      <c r="M20" s="92"/>
      <c r="N20" s="41"/>
      <c r="O20" s="41"/>
      <c r="P20" s="92"/>
      <c r="Q20" s="41"/>
      <c r="R20" s="41"/>
      <c r="S20" s="41"/>
      <c r="T20" s="92"/>
      <c r="U20" s="92"/>
      <c r="V20" s="41"/>
      <c r="W20" s="41"/>
      <c r="X20" s="41"/>
      <c r="Y20" s="41"/>
      <c r="Z20" s="92"/>
    </row>
    <row r="21" spans="1:26" x14ac:dyDescent="0.25">
      <c r="A21" s="7" t="s">
        <v>6</v>
      </c>
      <c r="B21" s="33"/>
      <c r="C21" s="33"/>
      <c r="D21" s="61"/>
      <c r="E21" s="33"/>
      <c r="F21" s="33"/>
      <c r="G21" s="33"/>
      <c r="H21" s="61"/>
      <c r="I21" s="33"/>
      <c r="J21" s="33"/>
      <c r="K21" s="61"/>
      <c r="L21" s="42"/>
      <c r="M21" s="93"/>
      <c r="N21" s="42"/>
      <c r="O21" s="42"/>
      <c r="P21" s="93"/>
      <c r="Q21" s="42"/>
      <c r="R21" s="42"/>
      <c r="S21" s="42"/>
      <c r="T21" s="93"/>
      <c r="U21" s="93"/>
      <c r="V21" s="42"/>
      <c r="W21" s="42"/>
      <c r="X21" s="42"/>
      <c r="Y21" s="42"/>
      <c r="Z21" s="93"/>
    </row>
    <row r="22" spans="1:26" x14ac:dyDescent="0.25">
      <c r="A22" s="14" t="s">
        <v>7</v>
      </c>
      <c r="B22" s="34">
        <f t="shared" ref="B22:G22" si="0">SUM(B18:B21)</f>
        <v>0</v>
      </c>
      <c r="C22" s="34">
        <f t="shared" si="0"/>
        <v>0</v>
      </c>
      <c r="D22" s="62">
        <f t="shared" si="0"/>
        <v>0</v>
      </c>
      <c r="E22" s="34">
        <f t="shared" si="0"/>
        <v>0</v>
      </c>
      <c r="F22" s="34">
        <f t="shared" si="0"/>
        <v>0</v>
      </c>
      <c r="G22" s="34">
        <f t="shared" si="0"/>
        <v>0</v>
      </c>
      <c r="H22" s="62">
        <f>SUM(F22:G22)</f>
        <v>0</v>
      </c>
      <c r="I22" s="34">
        <f>SUM(I18:I21)</f>
        <v>0</v>
      </c>
      <c r="J22" s="34">
        <f>SUM(J18:J21)</f>
        <v>0</v>
      </c>
      <c r="K22" s="62">
        <f>SUM(I22:J22)</f>
        <v>0</v>
      </c>
      <c r="L22" s="43">
        <f>SUM(L18:L21)</f>
        <v>0</v>
      </c>
      <c r="M22" s="94">
        <f>SUM(D22,E22,H22,K22,L22)</f>
        <v>0</v>
      </c>
      <c r="N22" s="43">
        <f>SUM(N18:N21)</f>
        <v>0</v>
      </c>
      <c r="O22" s="43">
        <f>SUM(O18:O21)</f>
        <v>0</v>
      </c>
      <c r="P22" s="94">
        <f>SUM(N22:O22)</f>
        <v>0</v>
      </c>
      <c r="Q22" s="43">
        <f>SUM(Q18:Q21)</f>
        <v>0</v>
      </c>
      <c r="R22" s="43">
        <f>SUM(R18:R21)</f>
        <v>0</v>
      </c>
      <c r="S22" s="43">
        <f>SUM(S18:S21)</f>
        <v>0</v>
      </c>
      <c r="T22" s="94">
        <f>SUM(R22:S22)</f>
        <v>0</v>
      </c>
      <c r="U22" s="94">
        <f>SUM(P22,Q22,T22)</f>
        <v>0</v>
      </c>
      <c r="V22" s="43">
        <f>SUM(V18:V21)</f>
        <v>0</v>
      </c>
      <c r="W22" s="43">
        <f>SUM(W18:W21)</f>
        <v>0</v>
      </c>
      <c r="X22" s="43">
        <f>SUM(X18:X21)</f>
        <v>0</v>
      </c>
      <c r="Y22" s="43">
        <f>SUM(Y18:Y21)</f>
        <v>0</v>
      </c>
      <c r="Z22" s="94">
        <f>SUM(V22:Y22)</f>
        <v>0</v>
      </c>
    </row>
    <row r="23" spans="1:26" ht="30" x14ac:dyDescent="0.25">
      <c r="A23" s="13" t="s">
        <v>158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x14ac:dyDescent="0.25">
      <c r="A24" s="8" t="s">
        <v>10</v>
      </c>
      <c r="B24" s="32"/>
      <c r="C24" s="32"/>
      <c r="D24" s="58">
        <f t="shared" ref="D24:D39" si="1">SUM(B24:C24)</f>
        <v>0</v>
      </c>
      <c r="E24" s="32"/>
      <c r="F24" s="32"/>
      <c r="G24" s="32"/>
      <c r="H24" s="58">
        <f t="shared" ref="H24:H39" si="2">SUM(F24:G24)</f>
        <v>0</v>
      </c>
      <c r="I24" s="32"/>
      <c r="J24" s="32"/>
      <c r="K24" s="58">
        <f t="shared" ref="K24:K39" si="3">SUM(I24:J24)</f>
        <v>0</v>
      </c>
      <c r="L24" s="45"/>
      <c r="M24" s="92">
        <f t="shared" ref="M24:M39" si="4">SUM(D24,E24,H24,K24,L24)</f>
        <v>0</v>
      </c>
      <c r="N24" s="41"/>
      <c r="O24" s="41"/>
      <c r="P24" s="92">
        <f t="shared" ref="P24:P39" si="5">SUM(N24:O24)</f>
        <v>0</v>
      </c>
      <c r="Q24" s="32"/>
      <c r="R24" s="41"/>
      <c r="S24" s="41"/>
      <c r="T24" s="92">
        <f t="shared" ref="T24:T39" si="6">SUM(R24:S24)</f>
        <v>0</v>
      </c>
      <c r="U24" s="92">
        <v>0</v>
      </c>
      <c r="V24" s="41"/>
      <c r="W24" s="41"/>
      <c r="X24" s="41"/>
      <c r="Y24" s="41"/>
      <c r="Z24" s="92">
        <f t="shared" ref="Z24:Z39" si="7">SUM(V24:Y24)</f>
        <v>0</v>
      </c>
    </row>
    <row r="25" spans="1:26" x14ac:dyDescent="0.25">
      <c r="A25" s="8" t="s">
        <v>9</v>
      </c>
      <c r="B25" s="32"/>
      <c r="C25" s="32"/>
      <c r="D25" s="58">
        <f t="shared" si="1"/>
        <v>0</v>
      </c>
      <c r="E25" s="32"/>
      <c r="F25" s="32"/>
      <c r="G25" s="32"/>
      <c r="H25" s="58">
        <f t="shared" si="2"/>
        <v>0</v>
      </c>
      <c r="I25" s="32"/>
      <c r="J25" s="32"/>
      <c r="K25" s="58">
        <f t="shared" si="3"/>
        <v>0</v>
      </c>
      <c r="L25" s="45"/>
      <c r="M25" s="92">
        <f t="shared" si="4"/>
        <v>0</v>
      </c>
      <c r="N25" s="41"/>
      <c r="O25" s="41"/>
      <c r="P25" s="92">
        <f t="shared" si="5"/>
        <v>0</v>
      </c>
      <c r="Q25" s="41"/>
      <c r="R25" s="41"/>
      <c r="S25" s="41"/>
      <c r="T25" s="92">
        <f t="shared" si="6"/>
        <v>0</v>
      </c>
      <c r="U25" s="92">
        <v>0</v>
      </c>
      <c r="V25" s="41"/>
      <c r="W25" s="41"/>
      <c r="X25" s="41"/>
      <c r="Y25" s="41"/>
      <c r="Z25" s="92">
        <f t="shared" si="7"/>
        <v>0</v>
      </c>
    </row>
    <row r="26" spans="1:26" x14ac:dyDescent="0.25">
      <c r="A26" s="8" t="s">
        <v>11</v>
      </c>
      <c r="B26" s="32"/>
      <c r="C26" s="32"/>
      <c r="D26" s="58">
        <f t="shared" si="1"/>
        <v>0</v>
      </c>
      <c r="E26" s="32"/>
      <c r="F26" s="32"/>
      <c r="G26" s="32"/>
      <c r="H26" s="58">
        <f t="shared" si="2"/>
        <v>0</v>
      </c>
      <c r="I26" s="32"/>
      <c r="J26" s="32"/>
      <c r="K26" s="58">
        <f t="shared" si="3"/>
        <v>0</v>
      </c>
      <c r="L26" s="45"/>
      <c r="M26" s="92">
        <f t="shared" si="4"/>
        <v>0</v>
      </c>
      <c r="N26" s="41"/>
      <c r="O26" s="41"/>
      <c r="P26" s="92">
        <f t="shared" si="5"/>
        <v>0</v>
      </c>
      <c r="Q26" s="41"/>
      <c r="R26" s="41"/>
      <c r="S26" s="41"/>
      <c r="T26" s="92">
        <f t="shared" si="6"/>
        <v>0</v>
      </c>
      <c r="U26" s="92">
        <v>0</v>
      </c>
      <c r="V26" s="41"/>
      <c r="W26" s="41"/>
      <c r="X26" s="41"/>
      <c r="Y26" s="41"/>
      <c r="Z26" s="92">
        <f t="shared" si="7"/>
        <v>0</v>
      </c>
    </row>
    <row r="27" spans="1:26" x14ac:dyDescent="0.25">
      <c r="A27" s="9" t="s">
        <v>12</v>
      </c>
      <c r="B27" s="32"/>
      <c r="C27" s="32"/>
      <c r="D27" s="58">
        <f t="shared" si="1"/>
        <v>0</v>
      </c>
      <c r="E27" s="32"/>
      <c r="F27" s="32"/>
      <c r="G27" s="32"/>
      <c r="H27" s="58">
        <f t="shared" si="2"/>
        <v>0</v>
      </c>
      <c r="I27" s="32"/>
      <c r="J27" s="32"/>
      <c r="K27" s="58">
        <f t="shared" si="3"/>
        <v>0</v>
      </c>
      <c r="L27" s="45"/>
      <c r="M27" s="92">
        <f t="shared" si="4"/>
        <v>0</v>
      </c>
      <c r="N27" s="41"/>
      <c r="O27" s="41"/>
      <c r="P27" s="92">
        <f t="shared" si="5"/>
        <v>0</v>
      </c>
      <c r="Q27" s="41"/>
      <c r="R27" s="41"/>
      <c r="S27" s="41"/>
      <c r="T27" s="92">
        <f t="shared" si="6"/>
        <v>0</v>
      </c>
      <c r="U27" s="92">
        <v>0</v>
      </c>
      <c r="V27" s="41"/>
      <c r="W27" s="41"/>
      <c r="X27" s="41"/>
      <c r="Y27" s="41"/>
      <c r="Z27" s="92">
        <f t="shared" si="7"/>
        <v>0</v>
      </c>
    </row>
    <row r="28" spans="1:26" ht="30" x14ac:dyDescent="0.25">
      <c r="A28" s="10" t="s">
        <v>30</v>
      </c>
      <c r="B28" s="32"/>
      <c r="C28" s="32"/>
      <c r="D28" s="58">
        <f t="shared" si="1"/>
        <v>0</v>
      </c>
      <c r="E28" s="32"/>
      <c r="F28" s="32"/>
      <c r="G28" s="32"/>
      <c r="H28" s="58">
        <f t="shared" si="2"/>
        <v>0</v>
      </c>
      <c r="I28" s="32"/>
      <c r="J28" s="32"/>
      <c r="K28" s="58">
        <f t="shared" si="3"/>
        <v>0</v>
      </c>
      <c r="L28" s="45"/>
      <c r="M28" s="92">
        <f t="shared" si="4"/>
        <v>0</v>
      </c>
      <c r="N28" s="41"/>
      <c r="O28" s="41"/>
      <c r="P28" s="92">
        <f t="shared" si="5"/>
        <v>0</v>
      </c>
      <c r="Q28" s="41"/>
      <c r="R28" s="41"/>
      <c r="S28" s="41"/>
      <c r="T28" s="92">
        <f t="shared" si="6"/>
        <v>0</v>
      </c>
      <c r="U28" s="92">
        <v>0</v>
      </c>
      <c r="V28" s="41"/>
      <c r="W28" s="41"/>
      <c r="X28" s="41"/>
      <c r="Y28" s="41"/>
      <c r="Z28" s="92">
        <f t="shared" si="7"/>
        <v>0</v>
      </c>
    </row>
    <row r="29" spans="1:26" ht="30" x14ac:dyDescent="0.25">
      <c r="A29" s="11" t="s">
        <v>31</v>
      </c>
      <c r="B29" s="32"/>
      <c r="C29" s="32"/>
      <c r="D29" s="58">
        <f t="shared" si="1"/>
        <v>0</v>
      </c>
      <c r="E29" s="32"/>
      <c r="F29" s="32"/>
      <c r="G29" s="32"/>
      <c r="H29" s="58">
        <f t="shared" si="2"/>
        <v>0</v>
      </c>
      <c r="I29" s="32"/>
      <c r="J29" s="32"/>
      <c r="K29" s="58">
        <f t="shared" si="3"/>
        <v>0</v>
      </c>
      <c r="L29" s="45"/>
      <c r="M29" s="92">
        <f t="shared" si="4"/>
        <v>0</v>
      </c>
      <c r="N29" s="41"/>
      <c r="O29" s="41"/>
      <c r="P29" s="92">
        <f t="shared" si="5"/>
        <v>0</v>
      </c>
      <c r="Q29" s="41"/>
      <c r="R29" s="41"/>
      <c r="S29" s="41"/>
      <c r="T29" s="92">
        <f t="shared" si="6"/>
        <v>0</v>
      </c>
      <c r="U29" s="92">
        <v>0</v>
      </c>
      <c r="V29" s="41"/>
      <c r="W29" s="41"/>
      <c r="X29" s="41"/>
      <c r="Y29" s="41"/>
      <c r="Z29" s="92">
        <f t="shared" si="7"/>
        <v>0</v>
      </c>
    </row>
    <row r="30" spans="1:26" ht="30" x14ac:dyDescent="0.25">
      <c r="A30" s="10" t="s">
        <v>13</v>
      </c>
      <c r="B30" s="32"/>
      <c r="C30" s="32"/>
      <c r="D30" s="58">
        <f t="shared" si="1"/>
        <v>0</v>
      </c>
      <c r="E30" s="32"/>
      <c r="F30" s="32"/>
      <c r="G30" s="32"/>
      <c r="H30" s="58">
        <f t="shared" si="2"/>
        <v>0</v>
      </c>
      <c r="I30" s="32"/>
      <c r="J30" s="32"/>
      <c r="K30" s="58">
        <f t="shared" si="3"/>
        <v>0</v>
      </c>
      <c r="L30" s="45"/>
      <c r="M30" s="92">
        <f t="shared" si="4"/>
        <v>0</v>
      </c>
      <c r="N30" s="41"/>
      <c r="O30" s="41"/>
      <c r="P30" s="92">
        <f t="shared" si="5"/>
        <v>0</v>
      </c>
      <c r="Q30" s="32"/>
      <c r="R30" s="41"/>
      <c r="S30" s="41"/>
      <c r="T30" s="92">
        <f t="shared" si="6"/>
        <v>0</v>
      </c>
      <c r="U30" s="92">
        <v>0</v>
      </c>
      <c r="V30" s="41"/>
      <c r="W30" s="41"/>
      <c r="X30" s="41"/>
      <c r="Y30" s="41"/>
      <c r="Z30" s="92">
        <f t="shared" si="7"/>
        <v>0</v>
      </c>
    </row>
    <row r="31" spans="1:26" ht="30" x14ac:dyDescent="0.25">
      <c r="A31" s="10" t="s">
        <v>14</v>
      </c>
      <c r="B31" s="32"/>
      <c r="C31" s="32"/>
      <c r="D31" s="58">
        <f t="shared" si="1"/>
        <v>0</v>
      </c>
      <c r="E31" s="32"/>
      <c r="F31" s="32"/>
      <c r="G31" s="32"/>
      <c r="H31" s="58">
        <f t="shared" si="2"/>
        <v>0</v>
      </c>
      <c r="I31" s="32"/>
      <c r="J31" s="32"/>
      <c r="K31" s="58">
        <f t="shared" si="3"/>
        <v>0</v>
      </c>
      <c r="L31" s="45"/>
      <c r="M31" s="92">
        <f t="shared" si="4"/>
        <v>0</v>
      </c>
      <c r="N31" s="41"/>
      <c r="O31" s="41"/>
      <c r="P31" s="92">
        <f t="shared" si="5"/>
        <v>0</v>
      </c>
      <c r="Q31" s="41"/>
      <c r="R31" s="41"/>
      <c r="S31" s="41"/>
      <c r="T31" s="92">
        <f t="shared" si="6"/>
        <v>0</v>
      </c>
      <c r="U31" s="92">
        <v>0</v>
      </c>
      <c r="V31" s="41"/>
      <c r="W31" s="41"/>
      <c r="X31" s="41"/>
      <c r="Y31" s="41"/>
      <c r="Z31" s="92">
        <f t="shared" si="7"/>
        <v>0</v>
      </c>
    </row>
    <row r="32" spans="1:26" x14ac:dyDescent="0.25">
      <c r="A32" s="8" t="s">
        <v>15</v>
      </c>
      <c r="B32" s="32"/>
      <c r="C32" s="32"/>
      <c r="D32" s="58">
        <f t="shared" si="1"/>
        <v>0</v>
      </c>
      <c r="E32" s="32"/>
      <c r="F32" s="32"/>
      <c r="G32" s="32"/>
      <c r="H32" s="58">
        <f t="shared" si="2"/>
        <v>0</v>
      </c>
      <c r="I32" s="32"/>
      <c r="J32" s="32"/>
      <c r="K32" s="58">
        <f t="shared" si="3"/>
        <v>0</v>
      </c>
      <c r="L32" s="45"/>
      <c r="M32" s="92">
        <f t="shared" si="4"/>
        <v>0</v>
      </c>
      <c r="N32" s="41"/>
      <c r="O32" s="41"/>
      <c r="P32" s="92">
        <f t="shared" si="5"/>
        <v>0</v>
      </c>
      <c r="Q32" s="32"/>
      <c r="R32" s="41"/>
      <c r="S32" s="125"/>
      <c r="T32" s="92">
        <f t="shared" si="6"/>
        <v>0</v>
      </c>
      <c r="U32" s="92">
        <v>0</v>
      </c>
      <c r="V32" s="41"/>
      <c r="W32" s="41"/>
      <c r="X32" s="41"/>
      <c r="Y32" s="41"/>
      <c r="Z32" s="92">
        <f t="shared" si="7"/>
        <v>0</v>
      </c>
    </row>
    <row r="33" spans="1:26" x14ac:dyDescent="0.25">
      <c r="A33" s="8" t="s">
        <v>16</v>
      </c>
      <c r="B33" s="70"/>
      <c r="C33" s="70"/>
      <c r="D33" s="58">
        <f t="shared" si="1"/>
        <v>0</v>
      </c>
      <c r="E33" s="70"/>
      <c r="F33" s="70"/>
      <c r="G33" s="70"/>
      <c r="H33" s="58">
        <f t="shared" si="2"/>
        <v>0</v>
      </c>
      <c r="I33" s="70"/>
      <c r="J33" s="70"/>
      <c r="K33" s="58">
        <f t="shared" si="3"/>
        <v>0</v>
      </c>
      <c r="L33" s="124"/>
      <c r="M33" s="92">
        <f t="shared" si="4"/>
        <v>0</v>
      </c>
      <c r="N33" s="124"/>
      <c r="O33" s="124"/>
      <c r="P33" s="92">
        <f t="shared" si="5"/>
        <v>0</v>
      </c>
      <c r="Q33" s="124"/>
      <c r="R33" s="124"/>
      <c r="S33" s="124"/>
      <c r="T33" s="92">
        <f t="shared" si="6"/>
        <v>0</v>
      </c>
      <c r="U33" s="95">
        <v>0</v>
      </c>
      <c r="V33" s="124"/>
      <c r="W33" s="124"/>
      <c r="X33" s="124"/>
      <c r="Y33" s="124"/>
      <c r="Z33" s="92">
        <f t="shared" si="7"/>
        <v>0</v>
      </c>
    </row>
    <row r="34" spans="1:26" x14ac:dyDescent="0.25">
      <c r="A34" s="8" t="s">
        <v>17</v>
      </c>
      <c r="B34" s="70"/>
      <c r="C34" s="70"/>
      <c r="D34" s="58">
        <f t="shared" si="1"/>
        <v>0</v>
      </c>
      <c r="E34" s="70"/>
      <c r="F34" s="70"/>
      <c r="G34" s="70"/>
      <c r="H34" s="58">
        <f t="shared" si="2"/>
        <v>0</v>
      </c>
      <c r="I34" s="70"/>
      <c r="J34" s="70"/>
      <c r="K34" s="58">
        <f t="shared" si="3"/>
        <v>0</v>
      </c>
      <c r="L34" s="46"/>
      <c r="M34" s="92">
        <f t="shared" si="4"/>
        <v>0</v>
      </c>
      <c r="N34" s="124"/>
      <c r="O34" s="124"/>
      <c r="P34" s="92">
        <f t="shared" si="5"/>
        <v>0</v>
      </c>
      <c r="Q34" s="124"/>
      <c r="R34" s="124"/>
      <c r="S34" s="124"/>
      <c r="T34" s="92">
        <f t="shared" si="6"/>
        <v>0</v>
      </c>
      <c r="U34" s="95">
        <v>0</v>
      </c>
      <c r="V34" s="124"/>
      <c r="W34" s="124"/>
      <c r="X34" s="124"/>
      <c r="Y34" s="124"/>
      <c r="Z34" s="92">
        <f t="shared" si="7"/>
        <v>0</v>
      </c>
    </row>
    <row r="35" spans="1:26" x14ac:dyDescent="0.25">
      <c r="A35" s="8" t="s">
        <v>18</v>
      </c>
      <c r="B35" s="70"/>
      <c r="C35" s="70"/>
      <c r="D35" s="58">
        <f t="shared" si="1"/>
        <v>0</v>
      </c>
      <c r="E35" s="70"/>
      <c r="F35" s="70"/>
      <c r="G35" s="70"/>
      <c r="H35" s="58">
        <f t="shared" si="2"/>
        <v>0</v>
      </c>
      <c r="I35" s="70"/>
      <c r="J35" s="70"/>
      <c r="K35" s="58">
        <f t="shared" si="3"/>
        <v>0</v>
      </c>
      <c r="L35" s="46"/>
      <c r="M35" s="92">
        <f t="shared" si="4"/>
        <v>0</v>
      </c>
      <c r="N35" s="124"/>
      <c r="O35" s="124"/>
      <c r="P35" s="92">
        <f t="shared" si="5"/>
        <v>0</v>
      </c>
      <c r="Q35" s="124"/>
      <c r="R35" s="124"/>
      <c r="S35" s="124"/>
      <c r="T35" s="92">
        <f t="shared" si="6"/>
        <v>0</v>
      </c>
      <c r="U35" s="95">
        <v>0</v>
      </c>
      <c r="V35" s="124"/>
      <c r="W35" s="124"/>
      <c r="X35" s="124"/>
      <c r="Y35" s="124"/>
      <c r="Z35" s="92">
        <f t="shared" si="7"/>
        <v>0</v>
      </c>
    </row>
    <row r="36" spans="1:26" ht="30" x14ac:dyDescent="0.25">
      <c r="A36" s="10" t="s">
        <v>19</v>
      </c>
      <c r="B36" s="70"/>
      <c r="C36" s="70"/>
      <c r="D36" s="58">
        <f t="shared" si="1"/>
        <v>0</v>
      </c>
      <c r="E36" s="70"/>
      <c r="F36" s="70"/>
      <c r="G36" s="70"/>
      <c r="H36" s="58">
        <f t="shared" si="2"/>
        <v>0</v>
      </c>
      <c r="I36" s="70"/>
      <c r="J36" s="70"/>
      <c r="K36" s="58">
        <f t="shared" si="3"/>
        <v>0</v>
      </c>
      <c r="L36" s="46"/>
      <c r="M36" s="92">
        <f t="shared" si="4"/>
        <v>0</v>
      </c>
      <c r="N36" s="124"/>
      <c r="O36" s="124"/>
      <c r="P36" s="92">
        <f t="shared" si="5"/>
        <v>0</v>
      </c>
      <c r="Q36" s="124"/>
      <c r="R36" s="124"/>
      <c r="S36" s="124"/>
      <c r="T36" s="92">
        <f t="shared" si="6"/>
        <v>0</v>
      </c>
      <c r="U36" s="95">
        <v>0</v>
      </c>
      <c r="V36" s="124"/>
      <c r="W36" s="124"/>
      <c r="X36" s="124"/>
      <c r="Y36" s="124"/>
      <c r="Z36" s="92">
        <f t="shared" si="7"/>
        <v>0</v>
      </c>
    </row>
    <row r="37" spans="1:26" ht="30" x14ac:dyDescent="0.25">
      <c r="A37" s="9" t="s">
        <v>20</v>
      </c>
      <c r="B37" s="70"/>
      <c r="C37" s="70"/>
      <c r="D37" s="58">
        <f t="shared" si="1"/>
        <v>0</v>
      </c>
      <c r="E37" s="70"/>
      <c r="F37" s="70"/>
      <c r="G37" s="70"/>
      <c r="H37" s="58">
        <f t="shared" si="2"/>
        <v>0</v>
      </c>
      <c r="I37" s="70"/>
      <c r="J37" s="70"/>
      <c r="K37" s="58">
        <f t="shared" si="3"/>
        <v>0</v>
      </c>
      <c r="L37" s="46"/>
      <c r="M37" s="92">
        <f t="shared" si="4"/>
        <v>0</v>
      </c>
      <c r="N37" s="124"/>
      <c r="O37" s="124"/>
      <c r="P37" s="92">
        <f t="shared" si="5"/>
        <v>0</v>
      </c>
      <c r="Q37" s="124"/>
      <c r="R37" s="124"/>
      <c r="S37" s="124"/>
      <c r="T37" s="92">
        <f t="shared" si="6"/>
        <v>0</v>
      </c>
      <c r="U37" s="95">
        <v>0</v>
      </c>
      <c r="V37" s="124"/>
      <c r="W37" s="124"/>
      <c r="X37" s="124"/>
      <c r="Y37" s="124"/>
      <c r="Z37" s="92">
        <f t="shared" si="7"/>
        <v>0</v>
      </c>
    </row>
    <row r="38" spans="1:26" x14ac:dyDescent="0.25">
      <c r="A38" s="10" t="s">
        <v>21</v>
      </c>
      <c r="B38" s="70"/>
      <c r="C38" s="70"/>
      <c r="D38" s="58">
        <f t="shared" si="1"/>
        <v>0</v>
      </c>
      <c r="E38" s="36"/>
      <c r="F38" s="36"/>
      <c r="G38" s="36"/>
      <c r="H38" s="58">
        <f t="shared" si="2"/>
        <v>0</v>
      </c>
      <c r="I38" s="70"/>
      <c r="J38" s="70"/>
      <c r="K38" s="58">
        <f t="shared" si="3"/>
        <v>0</v>
      </c>
      <c r="L38" s="46"/>
      <c r="M38" s="92">
        <f t="shared" si="4"/>
        <v>0</v>
      </c>
      <c r="N38" s="46"/>
      <c r="O38" s="46"/>
      <c r="P38" s="92">
        <f t="shared" si="5"/>
        <v>0</v>
      </c>
      <c r="Q38" s="124"/>
      <c r="R38" s="124"/>
      <c r="S38" s="124"/>
      <c r="T38" s="92">
        <f t="shared" si="6"/>
        <v>0</v>
      </c>
      <c r="U38" s="95">
        <v>0</v>
      </c>
      <c r="V38" s="124"/>
      <c r="W38" s="124"/>
      <c r="X38" s="124"/>
      <c r="Y38" s="124"/>
      <c r="Z38" s="92">
        <f t="shared" si="7"/>
        <v>0</v>
      </c>
    </row>
    <row r="39" spans="1:26" x14ac:dyDescent="0.25">
      <c r="A39" s="9" t="s">
        <v>22</v>
      </c>
      <c r="B39" s="70"/>
      <c r="C39" s="70"/>
      <c r="D39" s="58">
        <f t="shared" si="1"/>
        <v>0</v>
      </c>
      <c r="E39" s="36"/>
      <c r="F39" s="36"/>
      <c r="G39" s="36"/>
      <c r="H39" s="58">
        <f t="shared" si="2"/>
        <v>0</v>
      </c>
      <c r="I39" s="70"/>
      <c r="J39" s="70"/>
      <c r="K39" s="58">
        <f t="shared" si="3"/>
        <v>0</v>
      </c>
      <c r="L39" s="46"/>
      <c r="M39" s="92">
        <f t="shared" si="4"/>
        <v>0</v>
      </c>
      <c r="N39" s="46"/>
      <c r="O39" s="46"/>
      <c r="P39" s="92">
        <f t="shared" si="5"/>
        <v>0</v>
      </c>
      <c r="Q39" s="124"/>
      <c r="R39" s="124"/>
      <c r="S39" s="124"/>
      <c r="T39" s="92">
        <f t="shared" si="6"/>
        <v>0</v>
      </c>
      <c r="U39" s="95">
        <v>0</v>
      </c>
      <c r="V39" s="124"/>
      <c r="W39" s="124"/>
      <c r="X39" s="124"/>
      <c r="Y39" s="124"/>
      <c r="Z39" s="92">
        <f t="shared" si="7"/>
        <v>0</v>
      </c>
    </row>
    <row r="40" spans="1:26" ht="30" x14ac:dyDescent="0.25">
      <c r="A40" s="98" t="s">
        <v>159</v>
      </c>
      <c r="B40" s="38">
        <f t="shared" ref="B40:V40" si="8">SUM(B24:B39)</f>
        <v>0</v>
      </c>
      <c r="C40" s="38">
        <f t="shared" si="8"/>
        <v>0</v>
      </c>
      <c r="D40" s="65">
        <f t="shared" si="8"/>
        <v>0</v>
      </c>
      <c r="E40" s="38">
        <f t="shared" si="8"/>
        <v>0</v>
      </c>
      <c r="F40" s="38">
        <f t="shared" si="8"/>
        <v>0</v>
      </c>
      <c r="G40" s="38">
        <f t="shared" si="8"/>
        <v>0</v>
      </c>
      <c r="H40" s="65">
        <f t="shared" si="8"/>
        <v>0</v>
      </c>
      <c r="I40" s="38">
        <f t="shared" si="8"/>
        <v>0</v>
      </c>
      <c r="J40" s="38">
        <f t="shared" si="8"/>
        <v>0</v>
      </c>
      <c r="K40" s="65">
        <f t="shared" si="8"/>
        <v>0</v>
      </c>
      <c r="L40" s="38">
        <f t="shared" si="8"/>
        <v>0</v>
      </c>
      <c r="M40" s="65">
        <f t="shared" si="8"/>
        <v>0</v>
      </c>
      <c r="N40" s="38">
        <f t="shared" si="8"/>
        <v>0</v>
      </c>
      <c r="O40" s="38">
        <f t="shared" si="8"/>
        <v>0</v>
      </c>
      <c r="P40" s="65">
        <f t="shared" si="8"/>
        <v>0</v>
      </c>
      <c r="Q40" s="38">
        <f t="shared" si="8"/>
        <v>0</v>
      </c>
      <c r="R40" s="38">
        <f t="shared" si="8"/>
        <v>0</v>
      </c>
      <c r="S40" s="38">
        <f t="shared" si="8"/>
        <v>0</v>
      </c>
      <c r="T40" s="65">
        <f t="shared" si="8"/>
        <v>0</v>
      </c>
      <c r="U40" s="65">
        <f t="shared" si="8"/>
        <v>0</v>
      </c>
      <c r="V40" s="38">
        <f t="shared" si="8"/>
        <v>0</v>
      </c>
      <c r="W40" s="38"/>
      <c r="X40" s="38">
        <f>SUM(X24:X39)</f>
        <v>0</v>
      </c>
      <c r="Y40" s="38">
        <f>SUM(Y24:Y39)</f>
        <v>0</v>
      </c>
      <c r="Z40" s="99">
        <f>SUM(Z24:Z39)</f>
        <v>0</v>
      </c>
    </row>
    <row r="41" spans="1:26" x14ac:dyDescent="0.25">
      <c r="A41" s="10" t="s">
        <v>96</v>
      </c>
      <c r="B41" s="70"/>
      <c r="C41" s="70"/>
      <c r="D41" s="58">
        <f>SUM(B41:C41)</f>
        <v>0</v>
      </c>
      <c r="E41" s="70"/>
      <c r="F41" s="70"/>
      <c r="G41" s="70"/>
      <c r="H41" s="58">
        <f>SUM(F41:G41)</f>
        <v>0</v>
      </c>
      <c r="I41" s="70"/>
      <c r="J41" s="70"/>
      <c r="K41" s="58">
        <f>SUM(I41:J41)</f>
        <v>0</v>
      </c>
      <c r="L41" s="46"/>
      <c r="M41" s="92">
        <f>SUM(D41,E41,H41,K41,L41)</f>
        <v>0</v>
      </c>
      <c r="N41" s="124"/>
      <c r="O41" s="124"/>
      <c r="P41" s="92">
        <f>SUM(N41:O41)</f>
        <v>0</v>
      </c>
      <c r="Q41" s="124"/>
      <c r="R41" s="124"/>
      <c r="S41" s="124"/>
      <c r="T41" s="92">
        <f>SUM(R41:S41)</f>
        <v>0</v>
      </c>
      <c r="U41" s="95">
        <v>0</v>
      </c>
      <c r="V41" s="124"/>
      <c r="W41" s="124"/>
      <c r="X41" s="124"/>
      <c r="Y41" s="124"/>
      <c r="Z41" s="92">
        <f>SUM(V41:Y41)</f>
        <v>0</v>
      </c>
    </row>
    <row r="42" spans="1:26" x14ac:dyDescent="0.25">
      <c r="A42" s="10" t="s">
        <v>105</v>
      </c>
      <c r="B42" s="70"/>
      <c r="C42" s="70"/>
      <c r="D42" s="58"/>
      <c r="E42" s="70"/>
      <c r="F42" s="70"/>
      <c r="G42" s="70"/>
      <c r="H42" s="58">
        <f>SUM(F42:G42)</f>
        <v>0</v>
      </c>
      <c r="I42" s="70"/>
      <c r="J42" s="70"/>
      <c r="K42" s="58">
        <f>SUM(I42:J42)</f>
        <v>0</v>
      </c>
      <c r="L42" s="46"/>
      <c r="M42" s="92"/>
      <c r="N42" s="124"/>
      <c r="O42" s="124"/>
      <c r="P42" s="92"/>
      <c r="Q42" s="124"/>
      <c r="R42" s="124"/>
      <c r="S42" s="124"/>
      <c r="T42" s="92">
        <f>SUM(R42:S42)</f>
        <v>0</v>
      </c>
      <c r="U42" s="95"/>
      <c r="V42" s="124"/>
      <c r="W42" s="124"/>
      <c r="X42" s="124"/>
      <c r="Y42" s="124"/>
      <c r="Z42" s="92">
        <f>SUM(V42:Y42)</f>
        <v>0</v>
      </c>
    </row>
    <row r="43" spans="1:26" x14ac:dyDescent="0.25">
      <c r="A43" s="10" t="s">
        <v>97</v>
      </c>
      <c r="B43" s="70"/>
      <c r="C43" s="70"/>
      <c r="D43" s="58">
        <f>SUM(B43:C43)</f>
        <v>0</v>
      </c>
      <c r="E43" s="70"/>
      <c r="F43" s="70"/>
      <c r="G43" s="70"/>
      <c r="H43" s="58">
        <f>SUM(F43:G43)</f>
        <v>0</v>
      </c>
      <c r="I43" s="70"/>
      <c r="J43" s="70"/>
      <c r="K43" s="58">
        <f>SUM(I43:J43)</f>
        <v>0</v>
      </c>
      <c r="L43" s="124"/>
      <c r="M43" s="92">
        <f>SUM(D43,E43,H43,K43,L43)</f>
        <v>0</v>
      </c>
      <c r="N43" s="124"/>
      <c r="O43" s="124"/>
      <c r="P43" s="92">
        <f>SUM(N43:O43)</f>
        <v>0</v>
      </c>
      <c r="Q43" s="124"/>
      <c r="R43" s="124"/>
      <c r="S43" s="124"/>
      <c r="T43" s="92">
        <f>SUM(R43:S43)</f>
        <v>0</v>
      </c>
      <c r="U43" s="95">
        <v>0</v>
      </c>
      <c r="V43" s="124"/>
      <c r="W43" s="124"/>
      <c r="X43" s="124"/>
      <c r="Y43" s="124"/>
      <c r="Z43" s="92">
        <f>SUM(V43:Y43)</f>
        <v>0</v>
      </c>
    </row>
    <row r="44" spans="1:26" x14ac:dyDescent="0.25">
      <c r="A44" s="98" t="s">
        <v>91</v>
      </c>
      <c r="B44" s="38">
        <f t="shared" ref="B44:V44" si="9">SUM(B41:B43)</f>
        <v>0</v>
      </c>
      <c r="C44" s="38">
        <f t="shared" si="9"/>
        <v>0</v>
      </c>
      <c r="D44" s="65">
        <f t="shared" si="9"/>
        <v>0</v>
      </c>
      <c r="E44" s="38">
        <f t="shared" si="9"/>
        <v>0</v>
      </c>
      <c r="F44" s="38">
        <f t="shared" si="9"/>
        <v>0</v>
      </c>
      <c r="G44" s="38">
        <f t="shared" si="9"/>
        <v>0</v>
      </c>
      <c r="H44" s="65">
        <f t="shared" si="9"/>
        <v>0</v>
      </c>
      <c r="I44" s="38">
        <f t="shared" si="9"/>
        <v>0</v>
      </c>
      <c r="J44" s="38">
        <f t="shared" si="9"/>
        <v>0</v>
      </c>
      <c r="K44" s="65">
        <f t="shared" si="9"/>
        <v>0</v>
      </c>
      <c r="L44" s="38">
        <f t="shared" si="9"/>
        <v>0</v>
      </c>
      <c r="M44" s="65">
        <f t="shared" si="9"/>
        <v>0</v>
      </c>
      <c r="N44" s="38">
        <f t="shared" si="9"/>
        <v>0</v>
      </c>
      <c r="O44" s="38">
        <f t="shared" si="9"/>
        <v>0</v>
      </c>
      <c r="P44" s="65">
        <f t="shared" si="9"/>
        <v>0</v>
      </c>
      <c r="Q44" s="38">
        <f t="shared" si="9"/>
        <v>0</v>
      </c>
      <c r="R44" s="38">
        <f t="shared" si="9"/>
        <v>0</v>
      </c>
      <c r="S44" s="38">
        <f t="shared" si="9"/>
        <v>0</v>
      </c>
      <c r="T44" s="65">
        <f t="shared" si="9"/>
        <v>0</v>
      </c>
      <c r="U44" s="65">
        <f t="shared" si="9"/>
        <v>0</v>
      </c>
      <c r="V44" s="38">
        <f t="shared" si="9"/>
        <v>0</v>
      </c>
      <c r="W44" s="38"/>
      <c r="X44" s="38">
        <f>SUM(X41:X43)</f>
        <v>0</v>
      </c>
      <c r="Y44" s="38">
        <f>SUM(Y41:Y43)</f>
        <v>0</v>
      </c>
      <c r="Z44" s="99">
        <f>SUM(Z41:Z43)</f>
        <v>0</v>
      </c>
    </row>
    <row r="45" spans="1:26" ht="30" x14ac:dyDescent="0.25">
      <c r="A45" s="98" t="s">
        <v>161</v>
      </c>
      <c r="B45" s="38">
        <f t="shared" ref="B45:V45" si="10">SUM(B40+B44)</f>
        <v>0</v>
      </c>
      <c r="C45" s="38">
        <f t="shared" si="10"/>
        <v>0</v>
      </c>
      <c r="D45" s="65">
        <f t="shared" si="10"/>
        <v>0</v>
      </c>
      <c r="E45" s="38">
        <f t="shared" si="10"/>
        <v>0</v>
      </c>
      <c r="F45" s="38">
        <f t="shared" si="10"/>
        <v>0</v>
      </c>
      <c r="G45" s="38">
        <f t="shared" si="10"/>
        <v>0</v>
      </c>
      <c r="H45" s="65">
        <f t="shared" si="10"/>
        <v>0</v>
      </c>
      <c r="I45" s="38">
        <f t="shared" si="10"/>
        <v>0</v>
      </c>
      <c r="J45" s="38">
        <f t="shared" si="10"/>
        <v>0</v>
      </c>
      <c r="K45" s="65">
        <f t="shared" si="10"/>
        <v>0</v>
      </c>
      <c r="L45" s="38">
        <f t="shared" si="10"/>
        <v>0</v>
      </c>
      <c r="M45" s="65">
        <f t="shared" si="10"/>
        <v>0</v>
      </c>
      <c r="N45" s="38">
        <f t="shared" si="10"/>
        <v>0</v>
      </c>
      <c r="O45" s="38">
        <f t="shared" si="10"/>
        <v>0</v>
      </c>
      <c r="P45" s="65">
        <f t="shared" si="10"/>
        <v>0</v>
      </c>
      <c r="Q45" s="38">
        <f t="shared" si="10"/>
        <v>0</v>
      </c>
      <c r="R45" s="38">
        <f t="shared" si="10"/>
        <v>0</v>
      </c>
      <c r="S45" s="38">
        <f t="shared" si="10"/>
        <v>0</v>
      </c>
      <c r="T45" s="65">
        <f t="shared" si="10"/>
        <v>0</v>
      </c>
      <c r="U45" s="65">
        <f t="shared" si="10"/>
        <v>0</v>
      </c>
      <c r="V45" s="38">
        <f t="shared" si="10"/>
        <v>0</v>
      </c>
      <c r="W45" s="38"/>
      <c r="X45" s="38">
        <f>SUM(X40+X44)</f>
        <v>0</v>
      </c>
      <c r="Y45" s="38">
        <f>SUM(Y40+Y44)</f>
        <v>0</v>
      </c>
      <c r="Z45" s="99">
        <f>SUM(Z40+Z44)</f>
        <v>0</v>
      </c>
    </row>
    <row r="46" spans="1:26" x14ac:dyDescent="0.25">
      <c r="A46" s="14" t="s">
        <v>162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x14ac:dyDescent="0.25">
      <c r="A47" s="15" t="s">
        <v>23</v>
      </c>
      <c r="B47" s="40"/>
      <c r="C47" s="40"/>
      <c r="D47" s="67">
        <f t="shared" ref="D47:D54" si="11">SUM(B47:C47)</f>
        <v>0</v>
      </c>
      <c r="E47" s="40"/>
      <c r="F47" s="40"/>
      <c r="G47" s="40"/>
      <c r="H47" s="58">
        <f t="shared" ref="H47:H55" si="12">SUM(F47:G47)</f>
        <v>0</v>
      </c>
      <c r="I47" s="40"/>
      <c r="J47" s="40"/>
      <c r="K47" s="58">
        <f t="shared" ref="K47:K52" si="13">SUM(I47:J47)</f>
        <v>0</v>
      </c>
      <c r="L47" s="49"/>
      <c r="M47" s="92">
        <f t="shared" ref="M47:M55" si="14">SUM(D47,E47,H47,K47,L47)</f>
        <v>0</v>
      </c>
      <c r="N47" s="49"/>
      <c r="O47" s="49"/>
      <c r="P47" s="92">
        <f t="shared" ref="P47:P55" si="15">SUM(N47:O47)</f>
        <v>0</v>
      </c>
      <c r="Q47" s="124"/>
      <c r="R47" s="126"/>
      <c r="S47" s="126"/>
      <c r="T47" s="92">
        <f t="shared" ref="T47:T55" si="16">SUM(R47:S47)</f>
        <v>0</v>
      </c>
      <c r="U47" s="95">
        <v>0</v>
      </c>
      <c r="V47" s="49"/>
      <c r="W47" s="49"/>
      <c r="X47" s="49"/>
      <c r="Y47" s="49"/>
      <c r="Z47" s="92">
        <f t="shared" ref="Z47:Z55" si="17">SUM(V47:Y47)</f>
        <v>0</v>
      </c>
    </row>
    <row r="48" spans="1:26" x14ac:dyDescent="0.25">
      <c r="A48" s="4" t="s">
        <v>24</v>
      </c>
      <c r="B48" s="36"/>
      <c r="C48" s="36"/>
      <c r="D48" s="63">
        <f t="shared" si="11"/>
        <v>0</v>
      </c>
      <c r="E48" s="36"/>
      <c r="F48" s="36"/>
      <c r="G48" s="36"/>
      <c r="H48" s="58">
        <f t="shared" si="12"/>
        <v>0</v>
      </c>
      <c r="I48" s="36"/>
      <c r="J48" s="36"/>
      <c r="K48" s="58">
        <f t="shared" si="13"/>
        <v>0</v>
      </c>
      <c r="L48" s="46"/>
      <c r="M48" s="92">
        <f t="shared" si="14"/>
        <v>0</v>
      </c>
      <c r="N48" s="46"/>
      <c r="O48" s="46"/>
      <c r="P48" s="92">
        <f t="shared" si="15"/>
        <v>0</v>
      </c>
      <c r="R48" s="124"/>
      <c r="S48" s="124"/>
      <c r="T48" s="92">
        <f t="shared" si="16"/>
        <v>0</v>
      </c>
      <c r="U48" s="95">
        <v>0</v>
      </c>
      <c r="V48" s="124"/>
      <c r="W48" s="124"/>
      <c r="X48" s="124"/>
      <c r="Y48" s="46"/>
      <c r="Z48" s="92">
        <f t="shared" si="17"/>
        <v>0</v>
      </c>
    </row>
    <row r="49" spans="1:26" x14ac:dyDescent="0.25">
      <c r="A49" s="4" t="s">
        <v>25</v>
      </c>
      <c r="B49" s="70"/>
      <c r="C49" s="70"/>
      <c r="D49" s="63">
        <f t="shared" si="11"/>
        <v>0</v>
      </c>
      <c r="E49" s="36"/>
      <c r="F49" s="36"/>
      <c r="G49" s="36"/>
      <c r="H49" s="58">
        <f t="shared" si="12"/>
        <v>0</v>
      </c>
      <c r="I49" s="36"/>
      <c r="J49" s="36"/>
      <c r="K49" s="58">
        <f t="shared" si="13"/>
        <v>0</v>
      </c>
      <c r="L49" s="124"/>
      <c r="M49" s="92">
        <f t="shared" si="14"/>
        <v>0</v>
      </c>
      <c r="N49" s="46"/>
      <c r="O49" s="46"/>
      <c r="P49" s="92">
        <f t="shared" si="15"/>
        <v>0</v>
      </c>
      <c r="Q49" s="124"/>
      <c r="R49" s="124"/>
      <c r="S49" s="124"/>
      <c r="T49" s="92">
        <f t="shared" si="16"/>
        <v>0</v>
      </c>
      <c r="U49" s="95">
        <v>0</v>
      </c>
      <c r="V49" s="124"/>
      <c r="W49" s="124"/>
      <c r="X49" s="124"/>
      <c r="Y49" s="46"/>
      <c r="Z49" s="92">
        <f t="shared" si="17"/>
        <v>0</v>
      </c>
    </row>
    <row r="50" spans="1:26" x14ac:dyDescent="0.25">
      <c r="A50" s="4" t="s">
        <v>26</v>
      </c>
      <c r="B50" s="70"/>
      <c r="C50" s="70"/>
      <c r="D50" s="63">
        <f t="shared" si="11"/>
        <v>0</v>
      </c>
      <c r="E50" s="36"/>
      <c r="F50" s="36"/>
      <c r="G50" s="36"/>
      <c r="H50" s="58">
        <f t="shared" si="12"/>
        <v>0</v>
      </c>
      <c r="I50" s="36"/>
      <c r="J50" s="36"/>
      <c r="K50" s="58">
        <f t="shared" si="13"/>
        <v>0</v>
      </c>
      <c r="L50" s="46"/>
      <c r="M50" s="92">
        <f t="shared" si="14"/>
        <v>0</v>
      </c>
      <c r="N50" s="46"/>
      <c r="O50" s="46"/>
      <c r="P50" s="92">
        <f t="shared" si="15"/>
        <v>0</v>
      </c>
      <c r="Q50" s="46"/>
      <c r="R50" s="46"/>
      <c r="S50" s="46"/>
      <c r="T50" s="92">
        <f t="shared" si="16"/>
        <v>0</v>
      </c>
      <c r="U50" s="95">
        <v>0</v>
      </c>
      <c r="V50" s="124"/>
      <c r="W50" s="124"/>
      <c r="X50" s="124"/>
      <c r="Y50" s="46"/>
      <c r="Z50" s="92">
        <f t="shared" si="17"/>
        <v>0</v>
      </c>
    </row>
    <row r="51" spans="1:26" x14ac:dyDescent="0.25">
      <c r="A51" s="4" t="s">
        <v>27</v>
      </c>
      <c r="B51" s="36"/>
      <c r="C51" s="36"/>
      <c r="D51" s="63">
        <f t="shared" si="11"/>
        <v>0</v>
      </c>
      <c r="E51" s="36"/>
      <c r="F51" s="36"/>
      <c r="G51" s="36"/>
      <c r="H51" s="58">
        <f t="shared" si="12"/>
        <v>0</v>
      </c>
      <c r="I51" s="36"/>
      <c r="J51" s="36"/>
      <c r="K51" s="58">
        <f t="shared" si="13"/>
        <v>0</v>
      </c>
      <c r="L51" s="46"/>
      <c r="M51" s="92">
        <f t="shared" si="14"/>
        <v>0</v>
      </c>
      <c r="N51" s="46"/>
      <c r="O51" s="46"/>
      <c r="P51" s="92">
        <f t="shared" si="15"/>
        <v>0</v>
      </c>
      <c r="Q51" s="46"/>
      <c r="R51" s="46"/>
      <c r="S51" s="46"/>
      <c r="T51" s="92">
        <f t="shared" si="16"/>
        <v>0</v>
      </c>
      <c r="U51" s="95">
        <v>0</v>
      </c>
      <c r="V51" s="46"/>
      <c r="W51" s="46"/>
      <c r="X51" s="46"/>
      <c r="Y51" s="46"/>
      <c r="Z51" s="92">
        <f t="shared" si="17"/>
        <v>0</v>
      </c>
    </row>
    <row r="52" spans="1:26" x14ac:dyDescent="0.25">
      <c r="A52" s="4" t="s">
        <v>110</v>
      </c>
      <c r="B52" s="36"/>
      <c r="C52" s="36"/>
      <c r="D52" s="63">
        <f t="shared" si="11"/>
        <v>0</v>
      </c>
      <c r="E52" s="70"/>
      <c r="F52" s="70"/>
      <c r="G52" s="70"/>
      <c r="H52" s="58">
        <f t="shared" si="12"/>
        <v>0</v>
      </c>
      <c r="I52" s="70"/>
      <c r="J52" s="70"/>
      <c r="K52" s="58">
        <f t="shared" si="13"/>
        <v>0</v>
      </c>
      <c r="L52" s="46"/>
      <c r="M52" s="92">
        <f t="shared" si="14"/>
        <v>0</v>
      </c>
      <c r="N52" s="124"/>
      <c r="O52" s="125"/>
      <c r="P52" s="92">
        <f t="shared" si="15"/>
        <v>0</v>
      </c>
      <c r="Q52" s="46"/>
      <c r="R52" s="46"/>
      <c r="S52" s="46"/>
      <c r="T52" s="92">
        <f t="shared" si="16"/>
        <v>0</v>
      </c>
      <c r="U52" s="95">
        <v>0</v>
      </c>
      <c r="V52" s="46"/>
      <c r="W52" s="46"/>
      <c r="X52" s="46"/>
      <c r="Y52" s="46"/>
      <c r="Z52" s="92">
        <f t="shared" si="17"/>
        <v>0</v>
      </c>
    </row>
    <row r="53" spans="1:26" x14ac:dyDescent="0.25">
      <c r="A53" s="4" t="s">
        <v>6</v>
      </c>
      <c r="B53" s="36"/>
      <c r="C53" s="36"/>
      <c r="D53" s="63">
        <f t="shared" si="11"/>
        <v>0</v>
      </c>
      <c r="E53" s="36"/>
      <c r="F53" s="36"/>
      <c r="G53" s="36"/>
      <c r="H53" s="58">
        <f t="shared" si="12"/>
        <v>0</v>
      </c>
      <c r="I53" s="36"/>
      <c r="J53" s="36"/>
      <c r="K53" s="63"/>
      <c r="L53" s="46"/>
      <c r="M53" s="92">
        <f t="shared" si="14"/>
        <v>0</v>
      </c>
      <c r="N53" s="46"/>
      <c r="O53" s="46"/>
      <c r="P53" s="92">
        <f t="shared" si="15"/>
        <v>0</v>
      </c>
      <c r="Q53" s="46"/>
      <c r="R53" s="46"/>
      <c r="S53" s="46"/>
      <c r="T53" s="92">
        <f t="shared" si="16"/>
        <v>0</v>
      </c>
      <c r="U53" s="95">
        <v>0</v>
      </c>
      <c r="V53" s="46"/>
      <c r="W53" s="46"/>
      <c r="X53" s="46"/>
      <c r="Y53" s="46"/>
      <c r="Z53" s="92">
        <f t="shared" si="17"/>
        <v>0</v>
      </c>
    </row>
    <row r="54" spans="1:26" x14ac:dyDescent="0.25">
      <c r="A54" s="7" t="s">
        <v>6</v>
      </c>
      <c r="B54" s="37"/>
      <c r="C54" s="37"/>
      <c r="D54" s="63">
        <f t="shared" si="11"/>
        <v>0</v>
      </c>
      <c r="E54" s="37"/>
      <c r="F54" s="37"/>
      <c r="G54" s="37"/>
      <c r="H54" s="58">
        <f t="shared" si="12"/>
        <v>0</v>
      </c>
      <c r="I54" s="37"/>
      <c r="J54" s="37"/>
      <c r="K54" s="64"/>
      <c r="L54" s="47"/>
      <c r="M54" s="92">
        <f t="shared" si="14"/>
        <v>0</v>
      </c>
      <c r="N54" s="47"/>
      <c r="O54" s="47"/>
      <c r="P54" s="92">
        <f t="shared" si="15"/>
        <v>0</v>
      </c>
      <c r="Q54" s="47"/>
      <c r="R54" s="47"/>
      <c r="S54" s="47"/>
      <c r="T54" s="92">
        <f t="shared" si="16"/>
        <v>0</v>
      </c>
      <c r="U54" s="95">
        <v>0</v>
      </c>
      <c r="V54" s="47"/>
      <c r="W54" s="47"/>
      <c r="X54" s="47"/>
      <c r="Y54" s="47"/>
      <c r="Z54" s="92">
        <f t="shared" si="17"/>
        <v>0</v>
      </c>
    </row>
    <row r="55" spans="1:26" x14ac:dyDescent="0.25">
      <c r="A55" s="14" t="s">
        <v>7</v>
      </c>
      <c r="B55" s="38">
        <f t="shared" ref="B55:G55" si="18">SUM(B47:B54)</f>
        <v>0</v>
      </c>
      <c r="C55" s="38">
        <f t="shared" si="18"/>
        <v>0</v>
      </c>
      <c r="D55" s="65">
        <f t="shared" si="18"/>
        <v>0</v>
      </c>
      <c r="E55" s="38">
        <f t="shared" si="18"/>
        <v>0</v>
      </c>
      <c r="F55" s="38">
        <f t="shared" si="18"/>
        <v>0</v>
      </c>
      <c r="G55" s="38">
        <f t="shared" si="18"/>
        <v>0</v>
      </c>
      <c r="H55" s="65">
        <f t="shared" si="12"/>
        <v>0</v>
      </c>
      <c r="I55" s="38">
        <f>SUM(I47:I54)</f>
        <v>0</v>
      </c>
      <c r="J55" s="38">
        <f>SUM(J47:J54)</f>
        <v>0</v>
      </c>
      <c r="K55" s="65">
        <f>SUM(I55:J55)</f>
        <v>0</v>
      </c>
      <c r="L55" s="38">
        <f>SUM(L47:L54)</f>
        <v>0</v>
      </c>
      <c r="M55" s="94">
        <f t="shared" si="14"/>
        <v>0</v>
      </c>
      <c r="N55" s="38">
        <f>SUM(N47:N54)</f>
        <v>0</v>
      </c>
      <c r="O55" s="38">
        <f>SUM(O47:O54)</f>
        <v>0</v>
      </c>
      <c r="P55" s="94">
        <f t="shared" si="15"/>
        <v>0</v>
      </c>
      <c r="Q55" s="38">
        <f>SUM(Q47:Q54)</f>
        <v>0</v>
      </c>
      <c r="R55" s="38">
        <f>SUM(R47:R54)</f>
        <v>0</v>
      </c>
      <c r="S55" s="38">
        <f>SUM(S47:S54)</f>
        <v>0</v>
      </c>
      <c r="T55" s="94">
        <f t="shared" si="16"/>
        <v>0</v>
      </c>
      <c r="U55" s="94">
        <f>SUM(P55,Q55,T55)</f>
        <v>0</v>
      </c>
      <c r="V55" s="38">
        <f>SUM(V47:V54)</f>
        <v>0</v>
      </c>
      <c r="W55" s="38">
        <f>SUM(W47:W54)</f>
        <v>0</v>
      </c>
      <c r="X55" s="38">
        <f>SUM(X47:X54)</f>
        <v>0</v>
      </c>
      <c r="Y55" s="38">
        <f>SUM(Y47:Y54)</f>
        <v>0</v>
      </c>
      <c r="Z55" s="94">
        <f t="shared" si="17"/>
        <v>0</v>
      </c>
    </row>
  </sheetData>
  <mergeCells count="3">
    <mergeCell ref="B11:L11"/>
    <mergeCell ref="N11:S11"/>
    <mergeCell ref="V11:Z1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5DDDD-4071-40AA-B09F-94A3BDCB7FE0}">
  <sheetPr>
    <tabColor theme="9" tint="0.39997558519241921"/>
  </sheetPr>
  <dimension ref="A1:B36"/>
  <sheetViews>
    <sheetView workbookViewId="0">
      <selection activeCell="A26" sqref="A26:B35"/>
    </sheetView>
  </sheetViews>
  <sheetFormatPr defaultRowHeight="15" x14ac:dyDescent="0.25"/>
  <cols>
    <col min="1" max="1" width="3" bestFit="1" customWidth="1"/>
    <col min="2" max="2" width="104.85546875" customWidth="1"/>
  </cols>
  <sheetData>
    <row r="1" spans="1:2" x14ac:dyDescent="0.25">
      <c r="A1" s="145" t="s">
        <v>32</v>
      </c>
      <c r="B1" s="145"/>
    </row>
    <row r="2" spans="1:2" x14ac:dyDescent="0.25">
      <c r="A2" s="22"/>
      <c r="B2" s="22"/>
    </row>
    <row r="3" spans="1:2" x14ac:dyDescent="0.25">
      <c r="A3" s="18" t="s">
        <v>28</v>
      </c>
      <c r="B3" s="17" t="s">
        <v>144</v>
      </c>
    </row>
    <row r="4" spans="1:2" x14ac:dyDescent="0.25">
      <c r="A4" s="19">
        <v>1</v>
      </c>
      <c r="B4" s="138"/>
    </row>
    <row r="5" spans="1:2" x14ac:dyDescent="0.25">
      <c r="A5" s="19">
        <v>2</v>
      </c>
      <c r="B5" s="138"/>
    </row>
    <row r="6" spans="1:2" x14ac:dyDescent="0.25">
      <c r="A6" s="19">
        <v>3</v>
      </c>
      <c r="B6" s="138"/>
    </row>
    <row r="7" spans="1:2" x14ac:dyDescent="0.25">
      <c r="A7" s="19">
        <v>4</v>
      </c>
      <c r="B7" s="138"/>
    </row>
    <row r="8" spans="1:2" x14ac:dyDescent="0.25">
      <c r="A8" s="19">
        <v>5</v>
      </c>
      <c r="B8" s="138"/>
    </row>
    <row r="9" spans="1:2" x14ac:dyDescent="0.25">
      <c r="A9" s="19">
        <v>6</v>
      </c>
      <c r="B9" s="138"/>
    </row>
    <row r="10" spans="1:2" x14ac:dyDescent="0.25">
      <c r="A10" s="19">
        <v>7</v>
      </c>
      <c r="B10" s="138"/>
    </row>
    <row r="11" spans="1:2" x14ac:dyDescent="0.25">
      <c r="A11" s="19">
        <v>8</v>
      </c>
      <c r="B11" s="138"/>
    </row>
    <row r="12" spans="1:2" x14ac:dyDescent="0.25">
      <c r="A12" s="19">
        <v>9</v>
      </c>
      <c r="B12" s="138"/>
    </row>
    <row r="13" spans="1:2" x14ac:dyDescent="0.25">
      <c r="A13" s="19">
        <v>10</v>
      </c>
      <c r="B13" s="138"/>
    </row>
    <row r="14" spans="1:2" x14ac:dyDescent="0.25">
      <c r="A14" s="21"/>
      <c r="B14" s="21"/>
    </row>
    <row r="15" spans="1:2" ht="30.75" customHeight="1" x14ac:dyDescent="0.25">
      <c r="A15" s="146" t="s">
        <v>146</v>
      </c>
      <c r="B15" s="147"/>
    </row>
    <row r="16" spans="1:2" ht="15" customHeight="1" x14ac:dyDescent="0.25">
      <c r="A16" s="148" t="s">
        <v>67</v>
      </c>
      <c r="B16" s="148"/>
    </row>
    <row r="17" spans="1:2" x14ac:dyDescent="0.25">
      <c r="A17" s="139"/>
      <c r="B17" s="139"/>
    </row>
    <row r="18" spans="1:2" x14ac:dyDescent="0.25">
      <c r="A18" s="139"/>
      <c r="B18" s="139"/>
    </row>
    <row r="19" spans="1:2" x14ac:dyDescent="0.25">
      <c r="A19" s="139"/>
      <c r="B19" s="139"/>
    </row>
    <row r="20" spans="1:2" x14ac:dyDescent="0.25">
      <c r="A20" s="139"/>
      <c r="B20" s="139"/>
    </row>
    <row r="21" spans="1:2" x14ac:dyDescent="0.25">
      <c r="A21" s="139"/>
      <c r="B21" s="139"/>
    </row>
    <row r="22" spans="1:2" x14ac:dyDescent="0.25">
      <c r="A22" s="139"/>
      <c r="B22" s="139"/>
    </row>
    <row r="23" spans="1:2" x14ac:dyDescent="0.25">
      <c r="A23" s="139"/>
      <c r="B23" s="139"/>
    </row>
    <row r="24" spans="1:2" x14ac:dyDescent="0.25">
      <c r="A24" s="21"/>
      <c r="B24" s="21"/>
    </row>
    <row r="25" spans="1:2" ht="15" customHeight="1" x14ac:dyDescent="0.25">
      <c r="A25" s="146" t="s">
        <v>145</v>
      </c>
      <c r="B25" s="147"/>
    </row>
    <row r="26" spans="1:2" ht="15" customHeight="1" x14ac:dyDescent="0.25">
      <c r="A26" s="148" t="s">
        <v>29</v>
      </c>
      <c r="B26" s="148"/>
    </row>
    <row r="27" spans="1:2" x14ac:dyDescent="0.25">
      <c r="A27" s="139"/>
      <c r="B27" s="139"/>
    </row>
    <row r="28" spans="1:2" x14ac:dyDescent="0.25">
      <c r="A28" s="139"/>
      <c r="B28" s="139"/>
    </row>
    <row r="29" spans="1:2" x14ac:dyDescent="0.25">
      <c r="A29" s="139"/>
      <c r="B29" s="139"/>
    </row>
    <row r="30" spans="1:2" x14ac:dyDescent="0.25">
      <c r="A30" s="139"/>
      <c r="B30" s="139"/>
    </row>
    <row r="31" spans="1:2" x14ac:dyDescent="0.25">
      <c r="A31" s="139"/>
      <c r="B31" s="139"/>
    </row>
    <row r="32" spans="1:2" x14ac:dyDescent="0.25">
      <c r="A32" s="139"/>
      <c r="B32" s="139"/>
    </row>
    <row r="33" spans="1:2" x14ac:dyDescent="0.25">
      <c r="A33" s="139"/>
      <c r="B33" s="139"/>
    </row>
    <row r="34" spans="1:2" x14ac:dyDescent="0.25">
      <c r="A34" s="139"/>
      <c r="B34" s="139"/>
    </row>
    <row r="35" spans="1:2" x14ac:dyDescent="0.25">
      <c r="A35" s="139"/>
      <c r="B35" s="139"/>
    </row>
    <row r="36" spans="1:2" x14ac:dyDescent="0.25">
      <c r="A36" s="21"/>
      <c r="B36" s="21"/>
    </row>
  </sheetData>
  <mergeCells count="5">
    <mergeCell ref="A1:B1"/>
    <mergeCell ref="A15:B15"/>
    <mergeCell ref="A25:B25"/>
    <mergeCell ref="A26:B35"/>
    <mergeCell ref="A16:B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C700-E385-4BC0-A568-1C660575A8A6}">
  <sheetPr>
    <tabColor rgb="FF00B0F0"/>
  </sheetPr>
  <dimension ref="A1"/>
  <sheetViews>
    <sheetView workbookViewId="0">
      <selection activeCell="M12" sqref="M1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7A15-F348-434E-AC49-9EE7C810939F}">
  <sheetPr>
    <tabColor rgb="FF00B0F0"/>
  </sheetPr>
  <dimension ref="A1:H21"/>
  <sheetViews>
    <sheetView workbookViewId="0">
      <selection activeCell="E12" sqref="E12"/>
    </sheetView>
  </sheetViews>
  <sheetFormatPr defaultRowHeight="15" x14ac:dyDescent="0.25"/>
  <cols>
    <col min="1" max="1" width="11.85546875" customWidth="1"/>
    <col min="2" max="2" width="10.140625" bestFit="1" customWidth="1"/>
    <col min="3" max="3" width="15" customWidth="1"/>
    <col min="4" max="5" width="14.28515625" customWidth="1"/>
    <col min="6" max="6" width="12.42578125" customWidth="1"/>
    <col min="7" max="7" width="16" customWidth="1"/>
    <col min="8" max="8" width="18.5703125" bestFit="1" customWidth="1"/>
  </cols>
  <sheetData>
    <row r="1" spans="1:8" x14ac:dyDescent="0.25">
      <c r="A1" s="139" t="s">
        <v>156</v>
      </c>
      <c r="B1" s="139"/>
      <c r="C1" s="139"/>
      <c r="D1" s="139"/>
      <c r="E1" s="139"/>
      <c r="F1" s="139"/>
      <c r="G1" s="139"/>
      <c r="H1" s="139"/>
    </row>
    <row r="2" spans="1:8" x14ac:dyDescent="0.25">
      <c r="A2" s="139"/>
      <c r="B2" s="139"/>
      <c r="C2" s="139"/>
      <c r="D2" s="139"/>
      <c r="E2" s="139"/>
      <c r="F2" s="139"/>
      <c r="G2" s="139"/>
      <c r="H2" s="139"/>
    </row>
    <row r="3" spans="1:8" ht="108" customHeight="1" x14ac:dyDescent="0.25">
      <c r="A3" s="139"/>
      <c r="B3" s="139"/>
      <c r="C3" s="139"/>
      <c r="D3" s="139"/>
      <c r="E3" s="139"/>
      <c r="F3" s="139"/>
      <c r="G3" s="139"/>
      <c r="H3" s="139"/>
    </row>
    <row r="5" spans="1:8" x14ac:dyDescent="0.25">
      <c r="A5" s="1" t="s">
        <v>147</v>
      </c>
    </row>
    <row r="6" spans="1:8" x14ac:dyDescent="0.25">
      <c r="A6" s="1"/>
    </row>
    <row r="7" spans="1:8" s="23" customFormat="1" ht="60" x14ac:dyDescent="0.25">
      <c r="A7" s="17" t="s">
        <v>141</v>
      </c>
      <c r="B7" s="17" t="s">
        <v>140</v>
      </c>
      <c r="C7" s="17" t="s">
        <v>139</v>
      </c>
      <c r="D7" s="17" t="s">
        <v>148</v>
      </c>
      <c r="E7" s="17" t="s">
        <v>137</v>
      </c>
      <c r="F7" s="17" t="s">
        <v>136</v>
      </c>
      <c r="G7" s="17" t="s">
        <v>149</v>
      </c>
      <c r="H7" s="17" t="s">
        <v>134</v>
      </c>
    </row>
    <row r="8" spans="1:8" x14ac:dyDescent="0.25">
      <c r="A8" s="127" t="s">
        <v>128</v>
      </c>
      <c r="B8" s="127" t="s">
        <v>132</v>
      </c>
      <c r="C8" s="128" t="s">
        <v>123</v>
      </c>
      <c r="D8" s="180">
        <v>1467</v>
      </c>
      <c r="E8" s="180">
        <v>0</v>
      </c>
      <c r="F8" s="180">
        <v>-10557</v>
      </c>
      <c r="G8" s="128">
        <f>D8+E8-F8</f>
        <v>12024</v>
      </c>
      <c r="H8" s="130">
        <v>44834</v>
      </c>
    </row>
    <row r="9" spans="1:8" s="171" customFormat="1" x14ac:dyDescent="0.25">
      <c r="A9" s="176" t="s">
        <v>131</v>
      </c>
      <c r="B9" s="176" t="s">
        <v>132</v>
      </c>
      <c r="C9" s="175" t="s">
        <v>123</v>
      </c>
      <c r="D9" s="174">
        <v>867</v>
      </c>
      <c r="E9" s="174">
        <v>0</v>
      </c>
      <c r="F9" s="174">
        <v>-233</v>
      </c>
      <c r="G9" s="173">
        <f>D9+E9-F9</f>
        <v>1100</v>
      </c>
      <c r="H9" s="172">
        <v>44469</v>
      </c>
    </row>
    <row r="10" spans="1:8" s="171" customFormat="1" x14ac:dyDescent="0.25">
      <c r="A10" s="176" t="s">
        <v>133</v>
      </c>
      <c r="B10" s="176" t="s">
        <v>132</v>
      </c>
      <c r="C10" s="173" t="s">
        <v>123</v>
      </c>
      <c r="D10" s="174">
        <v>701</v>
      </c>
      <c r="E10" s="174">
        <v>0</v>
      </c>
      <c r="F10" s="174">
        <v>0</v>
      </c>
      <c r="G10" s="173">
        <f>D10+E10-F10</f>
        <v>701</v>
      </c>
      <c r="H10" s="172">
        <v>44469</v>
      </c>
    </row>
    <row r="11" spans="1:8" s="171" customFormat="1" x14ac:dyDescent="0.25">
      <c r="A11" s="176" t="s">
        <v>125</v>
      </c>
      <c r="B11" s="176" t="s">
        <v>132</v>
      </c>
      <c r="C11" s="175" t="s">
        <v>123</v>
      </c>
      <c r="D11" s="174">
        <v>268</v>
      </c>
      <c r="E11" s="174">
        <v>0</v>
      </c>
      <c r="F11" s="174">
        <v>0</v>
      </c>
      <c r="G11" s="173">
        <f>D11+E11-F11</f>
        <v>268</v>
      </c>
      <c r="H11" s="172">
        <v>44469</v>
      </c>
    </row>
    <row r="12" spans="1:8" s="171" customFormat="1" x14ac:dyDescent="0.25">
      <c r="A12" s="176" t="s">
        <v>126</v>
      </c>
      <c r="B12" s="176" t="s">
        <v>132</v>
      </c>
      <c r="C12" s="175" t="s">
        <v>123</v>
      </c>
      <c r="D12" s="174">
        <v>2</v>
      </c>
      <c r="E12" s="174">
        <v>0</v>
      </c>
      <c r="F12" s="174">
        <v>0</v>
      </c>
      <c r="G12" s="173">
        <f>D12+E12-F12</f>
        <v>2</v>
      </c>
      <c r="H12" s="179">
        <v>44834</v>
      </c>
    </row>
    <row r="13" spans="1:8" s="171" customFormat="1" x14ac:dyDescent="0.25">
      <c r="A13" s="176" t="s">
        <v>125</v>
      </c>
      <c r="B13" s="176" t="s">
        <v>129</v>
      </c>
      <c r="C13" s="173" t="s">
        <v>123</v>
      </c>
      <c r="D13" s="178">
        <v>0</v>
      </c>
      <c r="E13" s="174">
        <v>-435</v>
      </c>
      <c r="F13" s="174">
        <v>-435</v>
      </c>
      <c r="G13" s="173">
        <f>D13+E13-F13</f>
        <v>0</v>
      </c>
      <c r="H13" s="172" t="s">
        <v>122</v>
      </c>
    </row>
    <row r="14" spans="1:8" s="171" customFormat="1" x14ac:dyDescent="0.25">
      <c r="A14" s="176" t="s">
        <v>131</v>
      </c>
      <c r="B14" s="176" t="s">
        <v>129</v>
      </c>
      <c r="C14" s="175" t="s">
        <v>123</v>
      </c>
      <c r="D14" s="174">
        <v>9</v>
      </c>
      <c r="E14" s="174">
        <v>0</v>
      </c>
      <c r="F14" s="174">
        <v>-39</v>
      </c>
      <c r="G14" s="173">
        <f>D14+E14-F14</f>
        <v>48</v>
      </c>
      <c r="H14" s="172">
        <v>44469</v>
      </c>
    </row>
    <row r="15" spans="1:8" s="171" customFormat="1" x14ac:dyDescent="0.25">
      <c r="A15" s="176" t="s">
        <v>130</v>
      </c>
      <c r="B15" s="176" t="s">
        <v>129</v>
      </c>
      <c r="C15" s="173" t="s">
        <v>123</v>
      </c>
      <c r="D15" s="174">
        <v>272763</v>
      </c>
      <c r="E15" s="174">
        <v>-23089</v>
      </c>
      <c r="F15" s="174">
        <v>248187</v>
      </c>
      <c r="G15" s="173">
        <f>D15+E15-F15</f>
        <v>1487</v>
      </c>
      <c r="H15" s="177" t="s">
        <v>122</v>
      </c>
    </row>
    <row r="16" spans="1:8" s="171" customFormat="1" x14ac:dyDescent="0.25">
      <c r="A16" s="176" t="s">
        <v>128</v>
      </c>
      <c r="B16" s="176" t="s">
        <v>124</v>
      </c>
      <c r="C16" s="175" t="s">
        <v>123</v>
      </c>
      <c r="D16" s="174">
        <v>23839</v>
      </c>
      <c r="E16" s="174">
        <v>0</v>
      </c>
      <c r="F16" s="174">
        <v>18757</v>
      </c>
      <c r="G16" s="173">
        <f>D16+E16-F16</f>
        <v>5082</v>
      </c>
      <c r="H16" s="172">
        <v>44834</v>
      </c>
    </row>
    <row r="17" spans="1:8" x14ac:dyDescent="0.25">
      <c r="A17" s="127" t="s">
        <v>127</v>
      </c>
      <c r="B17" s="127" t="s">
        <v>124</v>
      </c>
      <c r="C17" s="128" t="s">
        <v>123</v>
      </c>
      <c r="D17" s="170">
        <v>7</v>
      </c>
      <c r="E17" s="170">
        <v>0</v>
      </c>
      <c r="F17" s="170">
        <v>2</v>
      </c>
      <c r="G17" s="128">
        <f>D17+E17-F17</f>
        <v>5</v>
      </c>
      <c r="H17" s="130">
        <v>44834</v>
      </c>
    </row>
    <row r="18" spans="1:8" x14ac:dyDescent="0.25">
      <c r="A18" s="127" t="s">
        <v>126</v>
      </c>
      <c r="B18" s="127" t="s">
        <v>124</v>
      </c>
      <c r="C18" s="131" t="s">
        <v>123</v>
      </c>
      <c r="D18" s="170">
        <v>0</v>
      </c>
      <c r="E18" s="170">
        <v>0</v>
      </c>
      <c r="F18" s="170">
        <v>0</v>
      </c>
      <c r="G18" s="128">
        <f>D18+E18-F18</f>
        <v>0</v>
      </c>
      <c r="H18" s="130">
        <v>44834</v>
      </c>
    </row>
    <row r="19" spans="1:8" x14ac:dyDescent="0.25">
      <c r="A19" s="127" t="s">
        <v>125</v>
      </c>
      <c r="B19" s="127" t="s">
        <v>124</v>
      </c>
      <c r="C19" s="131" t="s">
        <v>123</v>
      </c>
      <c r="D19" s="170">
        <v>100000</v>
      </c>
      <c r="E19" s="170">
        <v>0</v>
      </c>
      <c r="F19" s="170">
        <v>1145</v>
      </c>
      <c r="G19" s="128">
        <f>D19+E19-F19</f>
        <v>98855</v>
      </c>
      <c r="H19" s="135" t="s">
        <v>122</v>
      </c>
    </row>
    <row r="20" spans="1:8" ht="15.75" thickBot="1" x14ac:dyDescent="0.3">
      <c r="A20" s="113" t="s">
        <v>121</v>
      </c>
      <c r="B20" s="113"/>
      <c r="C20" s="114">
        <f>SUM(C8:C18)</f>
        <v>0</v>
      </c>
      <c r="D20" s="114">
        <f>SUM(D8:D19)</f>
        <v>399923</v>
      </c>
      <c r="E20" s="114">
        <f>SUM(E8:E19)</f>
        <v>-23524</v>
      </c>
      <c r="F20" s="114">
        <f>SUM(F8:F19)</f>
        <v>256827</v>
      </c>
      <c r="G20" s="114">
        <f>SUM(G8:G19)</f>
        <v>119572</v>
      </c>
      <c r="H20" s="113"/>
    </row>
    <row r="21" spans="1:8" ht="15.75" thickTop="1" x14ac:dyDescent="0.25"/>
  </sheetData>
  <mergeCells count="1">
    <mergeCell ref="A1:H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CD9D-117C-45B8-8393-DAACDEE95C5A}">
  <sheetPr>
    <tabColor rgb="FF00B0F0"/>
  </sheetPr>
  <dimension ref="A1:AB68"/>
  <sheetViews>
    <sheetView topLeftCell="A10" zoomScale="80" zoomScaleNormal="80" workbookViewId="0">
      <pane xSplit="1" ySplit="4" topLeftCell="N38" activePane="bottomRight" state="frozen"/>
      <selection activeCell="A10" sqref="A10"/>
      <selection pane="topRight" activeCell="B10" sqref="B10"/>
      <selection pane="bottomLeft" activeCell="A14" sqref="A14"/>
      <selection pane="bottomRight" activeCell="Q45" sqref="Q45:S45"/>
    </sheetView>
  </sheetViews>
  <sheetFormatPr defaultRowHeight="15" x14ac:dyDescent="0.25"/>
  <cols>
    <col min="1" max="1" width="68.85546875" customWidth="1"/>
    <col min="2" max="2" width="20.85546875" style="23" bestFit="1" customWidth="1"/>
    <col min="3" max="3" width="19.5703125" style="23" bestFit="1" customWidth="1"/>
    <col min="4" max="4" width="17.85546875" style="23" bestFit="1" customWidth="1"/>
    <col min="5" max="5" width="13.7109375" style="23" bestFit="1" customWidth="1"/>
    <col min="6" max="6" width="16" style="23" bestFit="1" customWidth="1"/>
    <col min="7" max="7" width="16.28515625" style="23" bestFit="1" customWidth="1"/>
    <col min="8" max="8" width="13.85546875" style="23" bestFit="1" customWidth="1"/>
    <col min="9" max="9" width="17.5703125" style="23" customWidth="1"/>
    <col min="10" max="10" width="17.5703125" style="23" bestFit="1" customWidth="1"/>
    <col min="11" max="11" width="15.7109375" style="23" bestFit="1" customWidth="1"/>
    <col min="12" max="12" width="15.5703125" style="23" bestFit="1" customWidth="1"/>
    <col min="13" max="14" width="17.85546875" style="23" bestFit="1" customWidth="1"/>
    <col min="15" max="15" width="17.5703125" style="23" customWidth="1"/>
    <col min="16" max="18" width="17.85546875" style="23" bestFit="1" customWidth="1"/>
    <col min="19" max="19" width="21.42578125" style="23" bestFit="1" customWidth="1"/>
    <col min="20" max="22" width="19.5703125" style="23" bestFit="1" customWidth="1"/>
    <col min="23" max="24" width="17.85546875" style="23" bestFit="1" customWidth="1"/>
    <col min="25" max="25" width="15.5703125" style="23" bestFit="1" customWidth="1"/>
    <col min="26" max="26" width="19.5703125" bestFit="1" customWidth="1"/>
    <col min="28" max="28" width="19.85546875" bestFit="1" customWidth="1"/>
  </cols>
  <sheetData>
    <row r="1" spans="1:28" x14ac:dyDescent="0.25">
      <c r="A1" s="1" t="s">
        <v>98</v>
      </c>
    </row>
    <row r="2" spans="1:28" ht="33" customHeight="1" x14ac:dyDescent="0.25">
      <c r="A2" s="1" t="s">
        <v>143</v>
      </c>
      <c r="P2" s="123"/>
      <c r="Q2" s="123"/>
      <c r="R2" s="123"/>
      <c r="S2" s="123"/>
    </row>
    <row r="3" spans="1:28" ht="15" customHeight="1" x14ac:dyDescent="0.25">
      <c r="A3" s="1"/>
      <c r="P3" s="123"/>
      <c r="Q3" s="123"/>
      <c r="R3" s="123"/>
      <c r="S3" s="123"/>
    </row>
    <row r="4" spans="1:28" x14ac:dyDescent="0.25">
      <c r="A4" s="1" t="s">
        <v>34</v>
      </c>
      <c r="P4" s="123"/>
      <c r="Q4" s="123"/>
      <c r="R4" s="123"/>
      <c r="S4" s="123"/>
    </row>
    <row r="5" spans="1:28" x14ac:dyDescent="0.25">
      <c r="A5" s="1" t="s">
        <v>35</v>
      </c>
    </row>
    <row r="6" spans="1:28" x14ac:dyDescent="0.25">
      <c r="A6" s="1" t="s">
        <v>36</v>
      </c>
    </row>
    <row r="8" spans="1:28" ht="45" x14ac:dyDescent="0.25">
      <c r="A8" s="136" t="s">
        <v>101</v>
      </c>
    </row>
    <row r="9" spans="1:28" ht="98.25" customHeight="1" x14ac:dyDescent="0.25">
      <c r="A9" s="137" t="s">
        <v>155</v>
      </c>
      <c r="B9" s="123"/>
      <c r="C9" s="123"/>
      <c r="D9" s="123"/>
      <c r="E9" s="123"/>
      <c r="F9" s="123"/>
      <c r="G9" s="123"/>
      <c r="H9" s="51"/>
    </row>
    <row r="10" spans="1:28" x14ac:dyDescent="0.25">
      <c r="A10" s="51"/>
      <c r="B10" s="51"/>
      <c r="C10" s="51"/>
      <c r="D10" s="51"/>
      <c r="E10" s="51"/>
      <c r="F10" s="51"/>
      <c r="G10" s="52"/>
      <c r="H10" s="51"/>
    </row>
    <row r="11" spans="1:28" ht="15" customHeight="1" x14ac:dyDescent="0.25">
      <c r="B11" s="140" t="s">
        <v>118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71"/>
      <c r="N11" s="141" t="s">
        <v>117</v>
      </c>
      <c r="O11" s="142"/>
      <c r="P11" s="142"/>
      <c r="Q11" s="142"/>
      <c r="R11" s="142"/>
      <c r="S11" s="143"/>
      <c r="T11" s="57"/>
      <c r="U11" s="57"/>
      <c r="V11" s="144" t="s">
        <v>116</v>
      </c>
      <c r="W11" s="144"/>
      <c r="X11" s="144"/>
      <c r="Y11" s="144"/>
      <c r="Z11" s="144"/>
    </row>
    <row r="12" spans="1:28" ht="45" x14ac:dyDescent="0.25">
      <c r="A12" s="20"/>
      <c r="B12" s="50" t="s">
        <v>0</v>
      </c>
      <c r="C12" s="50" t="s">
        <v>43</v>
      </c>
      <c r="D12" s="56" t="s">
        <v>77</v>
      </c>
      <c r="E12" s="50" t="s">
        <v>39</v>
      </c>
      <c r="F12" s="50" t="s">
        <v>37</v>
      </c>
      <c r="G12" s="50" t="s">
        <v>2</v>
      </c>
      <c r="H12" s="56" t="s">
        <v>81</v>
      </c>
      <c r="I12" s="50" t="s">
        <v>115</v>
      </c>
      <c r="J12" s="50" t="s">
        <v>114</v>
      </c>
      <c r="K12" s="56" t="s">
        <v>79</v>
      </c>
      <c r="L12" s="50" t="s">
        <v>44</v>
      </c>
      <c r="M12" s="56" t="s">
        <v>78</v>
      </c>
      <c r="N12" s="50" t="s">
        <v>113</v>
      </c>
      <c r="O12" s="50" t="s">
        <v>112</v>
      </c>
      <c r="P12" s="56" t="s">
        <v>79</v>
      </c>
      <c r="Q12" s="50" t="s">
        <v>60</v>
      </c>
      <c r="R12" s="50" t="s">
        <v>61</v>
      </c>
      <c r="S12" s="50" t="s">
        <v>62</v>
      </c>
      <c r="T12" s="56" t="s">
        <v>80</v>
      </c>
      <c r="U12" s="56" t="s">
        <v>78</v>
      </c>
      <c r="V12" s="50" t="s">
        <v>49</v>
      </c>
      <c r="W12" s="50" t="s">
        <v>39</v>
      </c>
      <c r="X12" s="50" t="s">
        <v>50</v>
      </c>
      <c r="Y12" s="50" t="s">
        <v>47</v>
      </c>
      <c r="Z12" s="56" t="s">
        <v>78</v>
      </c>
      <c r="AB12" s="169" t="s">
        <v>165</v>
      </c>
    </row>
    <row r="13" spans="1:28" x14ac:dyDescent="0.25">
      <c r="A13" s="3"/>
      <c r="B13" s="54" t="s">
        <v>33</v>
      </c>
      <c r="C13" s="54" t="s">
        <v>46</v>
      </c>
      <c r="D13" s="53"/>
      <c r="E13" s="54" t="s">
        <v>42</v>
      </c>
      <c r="F13" s="54" t="s">
        <v>38</v>
      </c>
      <c r="G13" s="54" t="s">
        <v>4</v>
      </c>
      <c r="H13" s="53"/>
      <c r="I13" s="54" t="s">
        <v>41</v>
      </c>
      <c r="J13" s="54" t="s">
        <v>3</v>
      </c>
      <c r="K13" s="53"/>
      <c r="L13" s="54" t="s">
        <v>45</v>
      </c>
      <c r="M13" s="53"/>
      <c r="N13" s="55" t="s">
        <v>58</v>
      </c>
      <c r="O13" s="55"/>
      <c r="P13" s="53"/>
      <c r="Q13" s="55" t="s">
        <v>59</v>
      </c>
      <c r="R13" s="55" t="s">
        <v>63</v>
      </c>
      <c r="S13" s="55" t="s">
        <v>64</v>
      </c>
      <c r="T13" s="53"/>
      <c r="U13" s="53"/>
      <c r="V13" s="97" t="s">
        <v>48</v>
      </c>
      <c r="W13" s="97" t="s">
        <v>111</v>
      </c>
      <c r="X13" s="97" t="s">
        <v>51</v>
      </c>
      <c r="Y13" s="97" t="s">
        <v>45</v>
      </c>
      <c r="Z13" s="53"/>
      <c r="AB13" s="161" t="e">
        <f>Y13+X13+W13+V13+S13+R13+Q13+O13+N13+L13+J13+I13+G13+F13+E13+C13+B13</f>
        <v>#VALUE!</v>
      </c>
    </row>
    <row r="14" spans="1:28" x14ac:dyDescent="0.25">
      <c r="A14" s="8" t="s">
        <v>74</v>
      </c>
      <c r="B14" s="32"/>
      <c r="C14" s="32"/>
      <c r="D14" s="58">
        <f>SUM(B14:C14)</f>
        <v>0</v>
      </c>
      <c r="E14" s="32"/>
      <c r="F14" s="32"/>
      <c r="G14" s="32"/>
      <c r="H14" s="58">
        <f>SUM(F14:G14)</f>
        <v>0</v>
      </c>
      <c r="I14" s="32"/>
      <c r="J14" s="32"/>
      <c r="K14" s="58">
        <f>SUM(I14:J14)</f>
        <v>0</v>
      </c>
      <c r="L14" s="41"/>
      <c r="M14" s="92">
        <f>SUM(D14,E14,H14,K14,L14)</f>
        <v>0</v>
      </c>
      <c r="N14" s="41"/>
      <c r="O14" s="41"/>
      <c r="P14" s="92">
        <f>SUM(N14:O14)</f>
        <v>0</v>
      </c>
      <c r="Q14" s="41"/>
      <c r="R14" s="41"/>
      <c r="S14" s="41"/>
      <c r="T14" s="92">
        <f>SUM(R14:S14)</f>
        <v>0</v>
      </c>
      <c r="U14" s="92">
        <f>SUM(P14,Q14,T14)</f>
        <v>0</v>
      </c>
      <c r="V14" s="41"/>
      <c r="W14" s="41"/>
      <c r="X14" s="41"/>
      <c r="Y14" s="41"/>
      <c r="Z14" s="92">
        <f>SUM(V14:Y14)</f>
        <v>0</v>
      </c>
      <c r="AB14" s="161">
        <f>Z14+U14+M14</f>
        <v>0</v>
      </c>
    </row>
    <row r="15" spans="1:28" x14ac:dyDescent="0.25">
      <c r="A15" s="4"/>
      <c r="B15" s="32"/>
      <c r="C15" s="32"/>
      <c r="D15" s="58"/>
      <c r="E15" s="32"/>
      <c r="F15" s="32"/>
      <c r="G15" s="32"/>
      <c r="H15" s="58"/>
      <c r="I15" s="32"/>
      <c r="J15" s="32"/>
      <c r="K15" s="58"/>
      <c r="L15" s="41"/>
      <c r="M15" s="92"/>
      <c r="N15" s="41"/>
      <c r="O15" s="41"/>
      <c r="P15" s="92"/>
      <c r="Q15" s="41"/>
      <c r="R15" s="41"/>
      <c r="S15" s="41"/>
      <c r="T15" s="92"/>
      <c r="U15" s="92"/>
      <c r="V15" s="41"/>
      <c r="W15" s="41"/>
      <c r="X15" s="41"/>
      <c r="Y15" s="41"/>
      <c r="Z15" s="92"/>
      <c r="AB15" s="161">
        <f>Z15+U15+M15</f>
        <v>0</v>
      </c>
    </row>
    <row r="16" spans="1:28" x14ac:dyDescent="0.25">
      <c r="A16" s="5" t="s">
        <v>150</v>
      </c>
      <c r="B16" s="26"/>
      <c r="C16" s="26"/>
      <c r="D16" s="26"/>
      <c r="E16" s="26"/>
      <c r="F16" s="26"/>
      <c r="G16" s="28"/>
      <c r="H16" s="26"/>
      <c r="I16" s="26"/>
      <c r="J16" s="27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B16" s="161">
        <f>Z16+U16+M16</f>
        <v>0</v>
      </c>
    </row>
    <row r="17" spans="1:28" x14ac:dyDescent="0.25">
      <c r="A17" s="6" t="s">
        <v>8</v>
      </c>
      <c r="B17" s="29"/>
      <c r="C17" s="29"/>
      <c r="D17" s="29"/>
      <c r="E17" s="29"/>
      <c r="F17" s="29"/>
      <c r="G17" s="31"/>
      <c r="H17" s="29"/>
      <c r="I17" s="29"/>
      <c r="J17" s="30"/>
      <c r="K17" s="3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B17" s="161">
        <f>Z17+U17+M17</f>
        <v>0</v>
      </c>
    </row>
    <row r="18" spans="1:28" x14ac:dyDescent="0.25">
      <c r="A18" s="4" t="s">
        <v>5</v>
      </c>
      <c r="B18" s="32"/>
      <c r="C18" s="32"/>
      <c r="D18" s="58">
        <f>SUM(B18:C18)</f>
        <v>0</v>
      </c>
      <c r="E18" s="32"/>
      <c r="F18" s="32"/>
      <c r="G18" s="32"/>
      <c r="H18" s="58">
        <f>SUM(F18:G18)</f>
        <v>0</v>
      </c>
      <c r="I18" s="32"/>
      <c r="J18" s="32"/>
      <c r="K18" s="58">
        <f>SUM(I18:J18)</f>
        <v>0</v>
      </c>
      <c r="L18" s="41"/>
      <c r="M18" s="92">
        <f>SUM(D18,E18,H18,K18,L18)</f>
        <v>0</v>
      </c>
      <c r="N18" s="41"/>
      <c r="O18" s="41"/>
      <c r="P18" s="92">
        <f>SUM(N18:O18)</f>
        <v>0</v>
      </c>
      <c r="Q18" s="41"/>
      <c r="R18" s="41"/>
      <c r="S18" s="41"/>
      <c r="T18" s="92">
        <f>SUM(R18:S18)</f>
        <v>0</v>
      </c>
      <c r="U18" s="92">
        <f>SUM(P18,Q18,T18)</f>
        <v>0</v>
      </c>
      <c r="V18" s="41"/>
      <c r="W18" s="41"/>
      <c r="X18" s="41"/>
      <c r="Y18" s="41"/>
      <c r="Z18" s="92">
        <f>SUM(V18:Y18)</f>
        <v>0</v>
      </c>
      <c r="AB18" s="161">
        <f>Z18+U18+M18</f>
        <v>0</v>
      </c>
    </row>
    <row r="19" spans="1:28" x14ac:dyDescent="0.25">
      <c r="A19" s="4" t="s">
        <v>100</v>
      </c>
      <c r="B19" s="32"/>
      <c r="C19" s="32"/>
      <c r="D19" s="58"/>
      <c r="E19" s="32"/>
      <c r="F19" s="32"/>
      <c r="G19" s="32"/>
      <c r="H19" s="58"/>
      <c r="I19" s="32"/>
      <c r="J19" s="32"/>
      <c r="K19" s="58"/>
      <c r="L19" s="41"/>
      <c r="M19" s="92"/>
      <c r="N19" s="41"/>
      <c r="O19" s="41"/>
      <c r="P19" s="92"/>
      <c r="Q19" s="41"/>
      <c r="R19" s="41"/>
      <c r="S19" s="41"/>
      <c r="T19" s="92">
        <f>SUM(R19:S19)</f>
        <v>0</v>
      </c>
      <c r="U19" s="92">
        <f>SUM(P19,Q19,T19)</f>
        <v>0</v>
      </c>
      <c r="V19" s="41"/>
      <c r="W19" s="41"/>
      <c r="X19" s="41" t="s">
        <v>52</v>
      </c>
      <c r="Y19" s="41"/>
      <c r="Z19" s="92"/>
      <c r="AB19" s="161">
        <f>Z19+U19+M19</f>
        <v>0</v>
      </c>
    </row>
    <row r="20" spans="1:28" x14ac:dyDescent="0.25">
      <c r="A20" s="4" t="s">
        <v>164</v>
      </c>
      <c r="B20" s="32"/>
      <c r="C20" s="32"/>
      <c r="D20" s="58"/>
      <c r="E20" s="32"/>
      <c r="F20" s="32"/>
      <c r="G20" s="32"/>
      <c r="H20" s="58"/>
      <c r="I20" s="32"/>
      <c r="J20" s="32"/>
      <c r="K20" s="58"/>
      <c r="L20" s="41"/>
      <c r="M20" s="92"/>
      <c r="N20" s="41"/>
      <c r="O20" s="41"/>
      <c r="P20" s="92"/>
      <c r="Q20" s="108">
        <v>-434963.66999999981</v>
      </c>
      <c r="R20" s="108">
        <v>-10016684.949999999</v>
      </c>
      <c r="S20" s="108">
        <v>-13072829.41</v>
      </c>
      <c r="T20" s="92">
        <f>SUM(R20:S20)</f>
        <v>-23089514.359999999</v>
      </c>
      <c r="U20" s="92">
        <f>SUM(P20,Q20,T20)</f>
        <v>-23524478.029999997</v>
      </c>
      <c r="V20" s="41"/>
      <c r="W20" s="41"/>
      <c r="X20" s="41"/>
      <c r="Y20" s="41"/>
      <c r="Z20" s="92"/>
      <c r="AB20" s="161">
        <f>Z20+U20+M20</f>
        <v>-23524478.029999997</v>
      </c>
    </row>
    <row r="21" spans="1:28" x14ac:dyDescent="0.25">
      <c r="A21" s="7" t="s">
        <v>6</v>
      </c>
      <c r="B21" s="33"/>
      <c r="C21" s="33"/>
      <c r="D21" s="61"/>
      <c r="E21" s="33"/>
      <c r="F21" s="33"/>
      <c r="G21" s="33"/>
      <c r="H21" s="61"/>
      <c r="I21" s="33"/>
      <c r="J21" s="33"/>
      <c r="K21" s="61"/>
      <c r="L21" s="42"/>
      <c r="M21" s="93"/>
      <c r="N21" s="42"/>
      <c r="O21" s="42"/>
      <c r="P21" s="93"/>
      <c r="Q21" s="42"/>
      <c r="R21" s="42"/>
      <c r="S21" s="42"/>
      <c r="T21" s="92">
        <f>SUM(R21:S21)</f>
        <v>0</v>
      </c>
      <c r="U21" s="92">
        <f>SUM(P21,Q21,T21)</f>
        <v>0</v>
      </c>
      <c r="V21" s="42"/>
      <c r="W21" s="42"/>
      <c r="X21" s="42"/>
      <c r="Y21" s="42"/>
      <c r="Z21" s="93"/>
      <c r="AB21" s="161">
        <f>Z21+U21+M21</f>
        <v>0</v>
      </c>
    </row>
    <row r="22" spans="1:28" x14ac:dyDescent="0.25">
      <c r="A22" s="14" t="s">
        <v>7</v>
      </c>
      <c r="B22" s="34">
        <f>SUM(B18:B21)</f>
        <v>0</v>
      </c>
      <c r="C22" s="34">
        <f>SUM(C18:C21)</f>
        <v>0</v>
      </c>
      <c r="D22" s="62">
        <f>SUM(D18:D21)</f>
        <v>0</v>
      </c>
      <c r="E22" s="34">
        <f>SUM(E18:E21)</f>
        <v>0</v>
      </c>
      <c r="F22" s="34">
        <f>SUM(F18:F21)</f>
        <v>0</v>
      </c>
      <c r="G22" s="34">
        <f>SUM(G18:G21)</f>
        <v>0</v>
      </c>
      <c r="H22" s="62">
        <f>SUM(F22:G22)</f>
        <v>0</v>
      </c>
      <c r="I22" s="34">
        <f>SUM(I18:I21)</f>
        <v>0</v>
      </c>
      <c r="J22" s="34">
        <f>SUM(J18:J21)</f>
        <v>0</v>
      </c>
      <c r="K22" s="62">
        <f>SUM(I22:J22)</f>
        <v>0</v>
      </c>
      <c r="L22" s="43">
        <f>SUM(L18:L21)</f>
        <v>0</v>
      </c>
      <c r="M22" s="94">
        <f>SUM(D22,E22,H22,K22,L22)</f>
        <v>0</v>
      </c>
      <c r="N22" s="43">
        <f>SUM(N18:N21)</f>
        <v>0</v>
      </c>
      <c r="O22" s="43">
        <f>SUM(O18:O21)</f>
        <v>0</v>
      </c>
      <c r="P22" s="94">
        <f>SUM(N22:O22)</f>
        <v>0</v>
      </c>
      <c r="Q22" s="43">
        <f>SUM(Q18:Q21)</f>
        <v>-434963.66999999981</v>
      </c>
      <c r="R22" s="43">
        <f>SUM(R18:R21)</f>
        <v>-10016684.949999999</v>
      </c>
      <c r="S22" s="43">
        <f>SUM(S18:S21)</f>
        <v>-13072829.41</v>
      </c>
      <c r="T22" s="94">
        <f>SUM(R22:S22)</f>
        <v>-23089514.359999999</v>
      </c>
      <c r="U22" s="94">
        <f>SUM(P22,Q22,T22)</f>
        <v>-23524478.029999997</v>
      </c>
      <c r="V22" s="43">
        <f>SUM(V18:V21)</f>
        <v>0</v>
      </c>
      <c r="W22" s="43">
        <f>SUM(W18:W21)</f>
        <v>0</v>
      </c>
      <c r="X22" s="43">
        <f>SUM(X18:X21)</f>
        <v>0</v>
      </c>
      <c r="Y22" s="43">
        <f>SUM(Y18:Y21)</f>
        <v>0</v>
      </c>
      <c r="Z22" s="94">
        <f>SUM(V22:Y22)</f>
        <v>0</v>
      </c>
      <c r="AB22" s="161">
        <f>Z22+U22+M22</f>
        <v>-23524478.029999997</v>
      </c>
    </row>
    <row r="23" spans="1:28" ht="30" x14ac:dyDescent="0.25">
      <c r="A23" s="13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B23" s="161">
        <f>Z23+U23+M23</f>
        <v>0</v>
      </c>
    </row>
    <row r="24" spans="1:28" x14ac:dyDescent="0.25">
      <c r="A24" s="8" t="s">
        <v>10</v>
      </c>
      <c r="B24" s="111">
        <v>-452138934.67000002</v>
      </c>
      <c r="C24" s="111">
        <v>-1184150.08</v>
      </c>
      <c r="D24" s="58">
        <f>SUM(B24:C24)</f>
        <v>-453323084.75</v>
      </c>
      <c r="E24" s="32"/>
      <c r="F24" s="111">
        <v>-28285.439999999999</v>
      </c>
      <c r="G24" s="32">
        <v>0</v>
      </c>
      <c r="H24" s="58">
        <f>SUM(F24:G24)</f>
        <v>-28285.439999999999</v>
      </c>
      <c r="I24" s="111">
        <v>-112187.91</v>
      </c>
      <c r="J24" s="111">
        <v>-3839007.91</v>
      </c>
      <c r="K24" s="58">
        <f>SUM(I24:J24)</f>
        <v>-3951195.8200000003</v>
      </c>
      <c r="L24" s="45"/>
      <c r="M24" s="92">
        <f>SUM(D24,E24,H24,K24,L24)</f>
        <v>-457302566.00999999</v>
      </c>
      <c r="N24" s="108">
        <v>-106481722.36</v>
      </c>
      <c r="O24" s="108">
        <v>-21284.61</v>
      </c>
      <c r="P24" s="92">
        <f>SUM(N24:O24)</f>
        <v>-106503006.97</v>
      </c>
      <c r="Q24" s="111">
        <v>-434963.66999999981</v>
      </c>
      <c r="R24" s="108">
        <v>-235484845.71000001</v>
      </c>
      <c r="S24" s="108">
        <v>-1101475205.03</v>
      </c>
      <c r="T24" s="92">
        <f>SUM(R24:S24)</f>
        <v>-1336960050.74</v>
      </c>
      <c r="U24" s="92">
        <f>P24+Q24+T24</f>
        <v>-1443898021.3800001</v>
      </c>
      <c r="V24" s="108">
        <v>-2691698712.8099999</v>
      </c>
      <c r="W24" s="108">
        <v>-420796.73</v>
      </c>
      <c r="X24" s="108">
        <v>-75465968.269999996</v>
      </c>
      <c r="Y24" s="109">
        <v>-560634.42000000004</v>
      </c>
      <c r="Z24" s="92">
        <f>SUM(V24:Y24)</f>
        <v>-2768146112.23</v>
      </c>
      <c r="AB24" s="161">
        <f>Z24+U24+M24</f>
        <v>-4669346699.6199999</v>
      </c>
    </row>
    <row r="25" spans="1:28" x14ac:dyDescent="0.25">
      <c r="A25" s="8" t="s">
        <v>9</v>
      </c>
      <c r="B25" s="32"/>
      <c r="C25" s="32"/>
      <c r="D25" s="58">
        <f>SUM(B25:C25)</f>
        <v>0</v>
      </c>
      <c r="E25" s="32"/>
      <c r="F25" s="32"/>
      <c r="G25" s="32"/>
      <c r="H25" s="58">
        <f>SUM(F25:G25)</f>
        <v>0</v>
      </c>
      <c r="I25" s="32"/>
      <c r="J25" s="32"/>
      <c r="K25" s="58">
        <f>SUM(I25:J25)</f>
        <v>0</v>
      </c>
      <c r="L25" s="45"/>
      <c r="M25" s="92">
        <f>SUM(D25,E25,H25,K25,L25)</f>
        <v>0</v>
      </c>
      <c r="N25" s="108">
        <v>-151503.24</v>
      </c>
      <c r="O25" s="41"/>
      <c r="P25" s="92">
        <f>SUM(N25:O25)</f>
        <v>-151503.24</v>
      </c>
      <c r="Q25" s="41"/>
      <c r="R25" s="108">
        <v>-460235.74</v>
      </c>
      <c r="S25" s="108">
        <v>-1848580.09</v>
      </c>
      <c r="T25" s="92">
        <f>SUM(R25:S25)</f>
        <v>-2308815.83</v>
      </c>
      <c r="U25" s="92">
        <f>P25+Q25+T25</f>
        <v>-2460319.0700000003</v>
      </c>
      <c r="V25" s="41">
        <v>0</v>
      </c>
      <c r="W25" s="41"/>
      <c r="X25" s="41"/>
      <c r="Y25" s="41"/>
      <c r="Z25" s="92">
        <f>SUM(V25:Y25)</f>
        <v>0</v>
      </c>
      <c r="AB25" s="161">
        <f>Z25+U25+M25</f>
        <v>-2460319.0700000003</v>
      </c>
    </row>
    <row r="26" spans="1:28" x14ac:dyDescent="0.25">
      <c r="A26" s="8" t="s">
        <v>11</v>
      </c>
      <c r="B26" s="32"/>
      <c r="C26" s="32"/>
      <c r="D26" s="58">
        <f>SUM(B26:C26)</f>
        <v>0</v>
      </c>
      <c r="E26" s="32"/>
      <c r="F26" s="32"/>
      <c r="G26" s="32"/>
      <c r="H26" s="58">
        <f>SUM(F26:G26)</f>
        <v>0</v>
      </c>
      <c r="I26" s="32"/>
      <c r="J26" s="32"/>
      <c r="K26" s="58">
        <f>SUM(I26:J26)</f>
        <v>0</v>
      </c>
      <c r="L26" s="45"/>
      <c r="M26" s="92">
        <f>SUM(D26,E26,H26,K26,L26)</f>
        <v>0</v>
      </c>
      <c r="N26" s="41"/>
      <c r="O26" s="41"/>
      <c r="P26" s="92">
        <f>SUM(N26:O26)</f>
        <v>0</v>
      </c>
      <c r="Q26" s="41"/>
      <c r="R26" s="41"/>
      <c r="S26" s="41"/>
      <c r="T26" s="92">
        <f>SUM(R26:S26)</f>
        <v>0</v>
      </c>
      <c r="U26" s="92">
        <f>P26+Q26+T26</f>
        <v>0</v>
      </c>
      <c r="V26" s="41">
        <v>0</v>
      </c>
      <c r="W26" s="41"/>
      <c r="X26" s="41"/>
      <c r="Y26" s="41"/>
      <c r="Z26" s="92">
        <f>SUM(V26:Y26)</f>
        <v>0</v>
      </c>
      <c r="AB26" s="161">
        <f>Z26+U26+M26</f>
        <v>0</v>
      </c>
    </row>
    <row r="27" spans="1:28" ht="30" x14ac:dyDescent="0.25">
      <c r="A27" s="9" t="s">
        <v>12</v>
      </c>
      <c r="B27" s="32"/>
      <c r="C27" s="32"/>
      <c r="D27" s="58">
        <f>SUM(B27:C27)</f>
        <v>0</v>
      </c>
      <c r="E27" s="32"/>
      <c r="F27" s="32"/>
      <c r="G27" s="32"/>
      <c r="H27" s="58">
        <f>SUM(F27:G27)</f>
        <v>0</v>
      </c>
      <c r="I27" s="32"/>
      <c r="J27" s="32"/>
      <c r="K27" s="58">
        <f>SUM(I27:J27)</f>
        <v>0</v>
      </c>
      <c r="L27" s="45"/>
      <c r="M27" s="92">
        <f>SUM(D27,E27,H27,K27,L27)</f>
        <v>0</v>
      </c>
      <c r="N27" s="41"/>
      <c r="O27" s="41"/>
      <c r="P27" s="92">
        <f>SUM(N27:O27)</f>
        <v>0</v>
      </c>
      <c r="Q27" s="41"/>
      <c r="R27" s="41"/>
      <c r="S27" s="41"/>
      <c r="T27" s="92">
        <f>SUM(R27:S27)</f>
        <v>0</v>
      </c>
      <c r="U27" s="92">
        <f>P27+Q27+T27</f>
        <v>0</v>
      </c>
      <c r="V27" s="41">
        <v>0</v>
      </c>
      <c r="W27" s="41"/>
      <c r="X27" s="41"/>
      <c r="Y27" s="41"/>
      <c r="Z27" s="92">
        <f>SUM(V27:Y27)</f>
        <v>0</v>
      </c>
      <c r="AB27" s="161">
        <f>Z27+U27+M27</f>
        <v>0</v>
      </c>
    </row>
    <row r="28" spans="1:28" ht="30" x14ac:dyDescent="0.25">
      <c r="A28" s="10" t="s">
        <v>30</v>
      </c>
      <c r="B28" s="111">
        <v>10191152.24</v>
      </c>
      <c r="C28" s="111">
        <v>225718.88</v>
      </c>
      <c r="D28" s="58">
        <f>SUM(B28:C28)</f>
        <v>10416871.120000001</v>
      </c>
      <c r="E28" s="32"/>
      <c r="F28" s="111">
        <v>164.52</v>
      </c>
      <c r="G28" s="32"/>
      <c r="H28" s="58">
        <f>SUM(F28:G28)</f>
        <v>164.52</v>
      </c>
      <c r="I28" s="111">
        <v>82443.23</v>
      </c>
      <c r="J28" s="111">
        <v>150945.42000000001</v>
      </c>
      <c r="K28" s="58">
        <f>SUM(I28:J28)</f>
        <v>233388.65000000002</v>
      </c>
      <c r="L28" s="45"/>
      <c r="M28" s="92">
        <f>SUM(D28,E28,H28,K28,L28)</f>
        <v>10650424.290000001</v>
      </c>
      <c r="N28" s="108">
        <v>41034.06</v>
      </c>
      <c r="O28" s="41"/>
      <c r="P28" s="92">
        <f>SUM(N28:O28)</f>
        <v>41034.06</v>
      </c>
      <c r="Q28" s="108">
        <v>434963.67</v>
      </c>
      <c r="R28" s="108">
        <v>16257.55</v>
      </c>
      <c r="S28" s="108">
        <v>325776.84000000003</v>
      </c>
      <c r="T28" s="92">
        <f>SUM(R28:S28)</f>
        <v>342034.39</v>
      </c>
      <c r="U28" s="92">
        <f>P28+Q28+T28</f>
        <v>818032.12</v>
      </c>
      <c r="V28" s="108">
        <v>262905.7</v>
      </c>
      <c r="W28" s="41"/>
      <c r="X28" s="41"/>
      <c r="Y28" s="41"/>
      <c r="Z28" s="92">
        <f>SUM(V28:Y28)</f>
        <v>262905.7</v>
      </c>
      <c r="AB28" s="161">
        <f>Z28+U28+M28</f>
        <v>11731362.110000001</v>
      </c>
    </row>
    <row r="29" spans="1:28" ht="30" x14ac:dyDescent="0.25">
      <c r="A29" s="11" t="s">
        <v>31</v>
      </c>
      <c r="B29" s="32"/>
      <c r="C29" s="32"/>
      <c r="D29" s="58">
        <f>SUM(B29:C29)</f>
        <v>0</v>
      </c>
      <c r="E29" s="32"/>
      <c r="F29" s="32"/>
      <c r="G29" s="32"/>
      <c r="H29" s="58">
        <f>SUM(F29:G29)</f>
        <v>0</v>
      </c>
      <c r="I29" s="32"/>
      <c r="J29" s="32"/>
      <c r="K29" s="58">
        <f>SUM(I29:J29)</f>
        <v>0</v>
      </c>
      <c r="L29" s="45"/>
      <c r="M29" s="92">
        <f>SUM(D29,E29,H29,K29,L29)</f>
        <v>0</v>
      </c>
      <c r="N29" s="41"/>
      <c r="O29" s="41"/>
      <c r="P29" s="92">
        <f>SUM(N29:O29)</f>
        <v>0</v>
      </c>
      <c r="Q29" s="41"/>
      <c r="R29" s="41"/>
      <c r="S29" s="41"/>
      <c r="T29" s="92">
        <f>SUM(R29:S29)</f>
        <v>0</v>
      </c>
      <c r="U29" s="92">
        <f>P29+Q29+T29</f>
        <v>0</v>
      </c>
      <c r="V29" s="41">
        <v>0</v>
      </c>
      <c r="W29" s="41"/>
      <c r="X29" s="41"/>
      <c r="Y29" s="41"/>
      <c r="Z29" s="92">
        <f>SUM(V29:Y29)</f>
        <v>0</v>
      </c>
      <c r="AB29" s="161">
        <f>Z29+U29+M29</f>
        <v>0</v>
      </c>
    </row>
    <row r="30" spans="1:28" ht="30" x14ac:dyDescent="0.25">
      <c r="A30" s="10" t="s">
        <v>13</v>
      </c>
      <c r="B30" s="32"/>
      <c r="C30" s="111">
        <v>-206.71</v>
      </c>
      <c r="D30" s="58">
        <f>SUM(B30:C30)</f>
        <v>-206.71</v>
      </c>
      <c r="E30" s="32"/>
      <c r="F30" s="32"/>
      <c r="G30" s="111">
        <v>-52282.720000000001</v>
      </c>
      <c r="H30" s="58">
        <f>SUM(F30:G30)</f>
        <v>-52282.720000000001</v>
      </c>
      <c r="I30" s="32"/>
      <c r="J30" s="112">
        <v>-10.39</v>
      </c>
      <c r="K30" s="58">
        <f>SUM(I30:J30)</f>
        <v>-10.39</v>
      </c>
      <c r="L30" s="45"/>
      <c r="M30" s="92">
        <f>SUM(D30,E30,H30,K30,L30)</f>
        <v>-52499.82</v>
      </c>
      <c r="N30" s="41"/>
      <c r="O30" s="108">
        <v>-1730.33</v>
      </c>
      <c r="P30" s="92">
        <f>SUM(N30:O30)</f>
        <v>-1730.33</v>
      </c>
      <c r="Q30" s="32"/>
      <c r="R30" s="108">
        <v>-334.76</v>
      </c>
      <c r="S30" s="108">
        <v>-1200</v>
      </c>
      <c r="T30" s="92">
        <f>SUM(R30:S30)</f>
        <v>-1534.76</v>
      </c>
      <c r="U30" s="92">
        <f>P30+Q30+T30</f>
        <v>-3265.09</v>
      </c>
      <c r="V30" s="108">
        <v>-2868657.12</v>
      </c>
      <c r="W30" s="41"/>
      <c r="X30" s="41"/>
      <c r="Y30" s="41"/>
      <c r="Z30" s="92">
        <f>SUM(V30:Y30)</f>
        <v>-2868657.12</v>
      </c>
      <c r="AB30" s="161">
        <f>Z30+U30+M30</f>
        <v>-2924422.03</v>
      </c>
    </row>
    <row r="31" spans="1:28" ht="30" x14ac:dyDescent="0.25">
      <c r="A31" s="10" t="s">
        <v>14</v>
      </c>
      <c r="B31" s="32"/>
      <c r="C31" s="32"/>
      <c r="D31" s="58">
        <f>SUM(B31:C31)</f>
        <v>0</v>
      </c>
      <c r="E31" s="32"/>
      <c r="F31" s="32"/>
      <c r="G31" s="32"/>
      <c r="H31" s="58">
        <f>SUM(F31:G31)</f>
        <v>0</v>
      </c>
      <c r="I31" s="32"/>
      <c r="J31" s="32"/>
      <c r="K31" s="58">
        <f>SUM(I31:J31)</f>
        <v>0</v>
      </c>
      <c r="L31" s="45"/>
      <c r="M31" s="92">
        <f>SUM(D31,E31,H31,K31,L31)</f>
        <v>0</v>
      </c>
      <c r="N31" s="41"/>
      <c r="O31" s="41"/>
      <c r="P31" s="92">
        <f>SUM(N31:O31)</f>
        <v>0</v>
      </c>
      <c r="Q31" s="41"/>
      <c r="R31" s="41"/>
      <c r="S31" s="41"/>
      <c r="T31" s="92">
        <f>SUM(R31:S31)</f>
        <v>0</v>
      </c>
      <c r="U31" s="92">
        <f>P31+Q31+T31</f>
        <v>0</v>
      </c>
      <c r="V31" s="41">
        <v>0</v>
      </c>
      <c r="W31" s="41"/>
      <c r="X31" s="41"/>
      <c r="Y31" s="41"/>
      <c r="Z31" s="92">
        <f>SUM(V31:Y31)</f>
        <v>0</v>
      </c>
      <c r="AB31" s="161">
        <f>Z31+U31+M31</f>
        <v>0</v>
      </c>
    </row>
    <row r="32" spans="1:28" x14ac:dyDescent="0.25">
      <c r="A32" s="8" t="s">
        <v>15</v>
      </c>
      <c r="B32" s="111">
        <v>-68069199.329999998</v>
      </c>
      <c r="C32" s="32"/>
      <c r="D32" s="58">
        <f>SUM(B32:C32)</f>
        <v>-68069199.329999998</v>
      </c>
      <c r="E32" s="32"/>
      <c r="F32" s="32"/>
      <c r="G32" s="32"/>
      <c r="H32" s="58">
        <f>SUM(F32:G32)</f>
        <v>0</v>
      </c>
      <c r="I32" s="32"/>
      <c r="J32" s="32"/>
      <c r="K32" s="58">
        <f>SUM(I32:J32)</f>
        <v>0</v>
      </c>
      <c r="L32" s="45"/>
      <c r="M32" s="92">
        <f>SUM(D32,E32,H32,K32,L32)</f>
        <v>-68069199.329999998</v>
      </c>
      <c r="N32" s="108">
        <v>-3562594.04</v>
      </c>
      <c r="O32" s="41"/>
      <c r="P32" s="92">
        <f>SUM(N32:O32)</f>
        <v>-3562594.04</v>
      </c>
      <c r="Q32" s="111">
        <v>-2942159.35</v>
      </c>
      <c r="R32" s="108">
        <v>-17605389.460000001</v>
      </c>
      <c r="S32" s="110">
        <v>-76724946.599999994</v>
      </c>
      <c r="T32" s="92">
        <f>SUM(R32:S32)</f>
        <v>-94330336.060000002</v>
      </c>
      <c r="U32" s="92">
        <f>P32+Q32+T32</f>
        <v>-100835089.45</v>
      </c>
      <c r="V32" s="108">
        <v>-48955015.32</v>
      </c>
      <c r="W32" s="108">
        <v>-35867.1</v>
      </c>
      <c r="X32" s="108">
        <v>-8408980.5399999991</v>
      </c>
      <c r="Y32" s="109">
        <v>-72652.899999999994</v>
      </c>
      <c r="Z32" s="92">
        <f>SUM(V32:Y32)</f>
        <v>-57472515.859999999</v>
      </c>
      <c r="AB32" s="161">
        <f>Z32+U32+M32</f>
        <v>-226376804.63999999</v>
      </c>
    </row>
    <row r="33" spans="1:28" x14ac:dyDescent="0.25">
      <c r="A33" s="8" t="s">
        <v>16</v>
      </c>
      <c r="B33" s="105">
        <v>-116804505.34999999</v>
      </c>
      <c r="C33" s="105">
        <v>-1854079.46</v>
      </c>
      <c r="D33" s="58">
        <f>SUM(B33:C33)</f>
        <v>-118658584.80999999</v>
      </c>
      <c r="E33" s="70"/>
      <c r="F33" s="105">
        <v>-15637.99</v>
      </c>
      <c r="G33" s="70"/>
      <c r="H33" s="58">
        <f>SUM(F33:G33)</f>
        <v>-15637.99</v>
      </c>
      <c r="I33" s="105">
        <v>-49334</v>
      </c>
      <c r="J33" s="105">
        <v>-2140591.8199999998</v>
      </c>
      <c r="K33" s="58">
        <f>SUM(I33:J33)</f>
        <v>-2189925.8199999998</v>
      </c>
      <c r="L33" s="124"/>
      <c r="M33" s="92">
        <f>SUM(D33,E33,H33,K33,L33)</f>
        <v>-120864148.61999997</v>
      </c>
      <c r="N33" s="106">
        <v>-43547927.770000003</v>
      </c>
      <c r="O33" s="106">
        <v>-264015.27</v>
      </c>
      <c r="P33" s="92">
        <f>SUM(N33:O33)</f>
        <v>-43811943.040000007</v>
      </c>
      <c r="Q33" s="106">
        <v>-4753162.09</v>
      </c>
      <c r="R33" s="106">
        <v>-13442607.470000001</v>
      </c>
      <c r="S33" s="106">
        <v>-78101426.150000006</v>
      </c>
      <c r="T33" s="92">
        <f>SUM(R33:S33)</f>
        <v>-91544033.620000005</v>
      </c>
      <c r="U33" s="95">
        <f>P33+Q33+T33</f>
        <v>-140109138.75</v>
      </c>
      <c r="V33" s="106">
        <v>-175541914.97</v>
      </c>
      <c r="W33" s="106">
        <f>-205935.33-483111.95</f>
        <v>-689047.28</v>
      </c>
      <c r="X33" s="106">
        <v>-37834604.530000001</v>
      </c>
      <c r="Y33" s="103">
        <v>-626455.81999999995</v>
      </c>
      <c r="Z33" s="92">
        <f>SUM(V33:Y33)</f>
        <v>-214692022.59999999</v>
      </c>
      <c r="AB33" s="161">
        <f>Z33+U33+M33</f>
        <v>-475665309.97000003</v>
      </c>
    </row>
    <row r="34" spans="1:28" x14ac:dyDescent="0.25">
      <c r="A34" s="8" t="s">
        <v>17</v>
      </c>
      <c r="B34" s="70"/>
      <c r="C34" s="70"/>
      <c r="D34" s="58">
        <f>SUM(B34:C34)</f>
        <v>0</v>
      </c>
      <c r="E34" s="70"/>
      <c r="F34" s="70"/>
      <c r="G34" s="70"/>
      <c r="H34" s="58">
        <f>SUM(F34:G34)</f>
        <v>0</v>
      </c>
      <c r="I34" s="70"/>
      <c r="J34" s="70"/>
      <c r="K34" s="58">
        <f>SUM(I34:J34)</f>
        <v>0</v>
      </c>
      <c r="L34" s="46"/>
      <c r="M34" s="92">
        <f>SUM(D34,E34,H34,K34,L34)</f>
        <v>0</v>
      </c>
      <c r="N34" s="124"/>
      <c r="O34" s="124"/>
      <c r="P34" s="92">
        <f>SUM(N34:O34)</f>
        <v>0</v>
      </c>
      <c r="Q34" s="124"/>
      <c r="R34" s="124"/>
      <c r="S34" s="124"/>
      <c r="T34" s="92">
        <f>SUM(R34:S34)</f>
        <v>0</v>
      </c>
      <c r="U34" s="95">
        <f>P34+Q34+T34</f>
        <v>0</v>
      </c>
      <c r="V34" s="124">
        <v>0</v>
      </c>
      <c r="W34" s="124"/>
      <c r="X34" s="124"/>
      <c r="Y34" s="124"/>
      <c r="Z34" s="92">
        <f>SUM(V34:Y34)</f>
        <v>0</v>
      </c>
      <c r="AB34" s="161">
        <f>Z34+U34+M34</f>
        <v>0</v>
      </c>
    </row>
    <row r="35" spans="1:28" x14ac:dyDescent="0.25">
      <c r="A35" s="8" t="s">
        <v>18</v>
      </c>
      <c r="B35" s="70"/>
      <c r="C35" s="70"/>
      <c r="D35" s="58">
        <f>SUM(B35:C35)</f>
        <v>0</v>
      </c>
      <c r="E35" s="70"/>
      <c r="F35" s="70"/>
      <c r="G35" s="70"/>
      <c r="H35" s="58">
        <f>SUM(F35:G35)</f>
        <v>0</v>
      </c>
      <c r="I35" s="70"/>
      <c r="J35" s="70"/>
      <c r="K35" s="58">
        <f>SUM(I35:J35)</f>
        <v>0</v>
      </c>
      <c r="L35" s="46"/>
      <c r="M35" s="92">
        <f>SUM(D35,E35,H35,K35,L35)</f>
        <v>0</v>
      </c>
      <c r="N35" s="124"/>
      <c r="O35" s="124"/>
      <c r="P35" s="92">
        <f>SUM(N35:O35)</f>
        <v>0</v>
      </c>
      <c r="Q35" s="124"/>
      <c r="R35" s="124"/>
      <c r="S35" s="124"/>
      <c r="T35" s="92">
        <f>SUM(R35:S35)</f>
        <v>0</v>
      </c>
      <c r="U35" s="95">
        <f>P35+Q35+T35</f>
        <v>0</v>
      </c>
      <c r="V35" s="124">
        <v>0</v>
      </c>
      <c r="W35" s="124"/>
      <c r="X35" s="124"/>
      <c r="Y35" s="124"/>
      <c r="Z35" s="92">
        <f>SUM(V35:Y35)</f>
        <v>0</v>
      </c>
      <c r="AB35" s="161">
        <f>Z35+U35+M35</f>
        <v>0</v>
      </c>
    </row>
    <row r="36" spans="1:28" ht="30" x14ac:dyDescent="0.25">
      <c r="A36" s="10" t="s">
        <v>19</v>
      </c>
      <c r="B36" s="70"/>
      <c r="C36" s="70"/>
      <c r="D36" s="58">
        <f>SUM(B36:C36)</f>
        <v>0</v>
      </c>
      <c r="E36" s="70"/>
      <c r="F36" s="70"/>
      <c r="G36" s="70"/>
      <c r="H36" s="58">
        <f>SUM(F36:G36)</f>
        <v>0</v>
      </c>
      <c r="I36" s="70"/>
      <c r="J36" s="70"/>
      <c r="K36" s="58">
        <f>SUM(I36:J36)</f>
        <v>0</v>
      </c>
      <c r="L36" s="46"/>
      <c r="M36" s="92">
        <f>SUM(D36,E36,H36,K36,L36)</f>
        <v>0</v>
      </c>
      <c r="N36" s="124"/>
      <c r="O36" s="124"/>
      <c r="P36" s="92">
        <f>SUM(N36:O36)</f>
        <v>0</v>
      </c>
      <c r="Q36" s="124"/>
      <c r="R36" s="124"/>
      <c r="S36" s="124"/>
      <c r="T36" s="92">
        <f>SUM(R36:S36)</f>
        <v>0</v>
      </c>
      <c r="U36" s="95">
        <f>P36+Q36+T36</f>
        <v>0</v>
      </c>
      <c r="V36" s="124">
        <v>0</v>
      </c>
      <c r="W36" s="124"/>
      <c r="X36" s="124"/>
      <c r="Y36" s="103">
        <v>4865</v>
      </c>
      <c r="Z36" s="92">
        <f>SUM(V36:Y36)</f>
        <v>4865</v>
      </c>
      <c r="AB36" s="161">
        <f>Z36+U36+M36</f>
        <v>4865</v>
      </c>
    </row>
    <row r="37" spans="1:28" ht="30" x14ac:dyDescent="0.25">
      <c r="A37" s="9" t="s">
        <v>20</v>
      </c>
      <c r="B37" s="105">
        <v>364976.48</v>
      </c>
      <c r="C37" s="105">
        <v>0.08</v>
      </c>
      <c r="D37" s="58">
        <f>SUM(B37:C37)</f>
        <v>364976.56</v>
      </c>
      <c r="E37" s="70"/>
      <c r="F37" s="70"/>
      <c r="G37" s="105">
        <v>52282.720000000001</v>
      </c>
      <c r="H37" s="58">
        <f>SUM(F37:G37)</f>
        <v>52282.720000000001</v>
      </c>
      <c r="I37" s="70"/>
      <c r="J37" s="70"/>
      <c r="K37" s="58">
        <f>SUM(I37:J37)</f>
        <v>0</v>
      </c>
      <c r="L37" s="46"/>
      <c r="M37" s="92">
        <f>SUM(D37,E37,H37,K37,L37)</f>
        <v>417259.28</v>
      </c>
      <c r="N37" s="124"/>
      <c r="O37" s="124"/>
      <c r="P37" s="92">
        <f>SUM(N37:O37)</f>
        <v>0</v>
      </c>
      <c r="Q37" s="124"/>
      <c r="R37" s="106">
        <v>7.5</v>
      </c>
      <c r="S37" s="124"/>
      <c r="T37" s="92">
        <f>SUM(R37:S37)</f>
        <v>7.5</v>
      </c>
      <c r="U37" s="95">
        <f>P37+Q37+T37</f>
        <v>7.5</v>
      </c>
      <c r="V37" s="106">
        <v>48022.32</v>
      </c>
      <c r="W37" s="124"/>
      <c r="X37" s="124"/>
      <c r="Y37" s="103">
        <v>30829.27</v>
      </c>
      <c r="Z37" s="92">
        <f>SUM(V37:Y37)</f>
        <v>78851.59</v>
      </c>
      <c r="AB37" s="161">
        <f>Z37+U37+M37</f>
        <v>496118.37</v>
      </c>
    </row>
    <row r="38" spans="1:28" ht="30" x14ac:dyDescent="0.25">
      <c r="A38" s="10" t="s">
        <v>21</v>
      </c>
      <c r="B38" s="70"/>
      <c r="C38" s="70"/>
      <c r="D38" s="58">
        <f>SUM(B38:C38)</f>
        <v>0</v>
      </c>
      <c r="E38" s="36"/>
      <c r="F38" s="70"/>
      <c r="G38" s="70"/>
      <c r="H38" s="58">
        <f>SUM(F38:G38)</f>
        <v>0</v>
      </c>
      <c r="I38" s="70"/>
      <c r="J38" s="70"/>
      <c r="K38" s="58">
        <f>SUM(I38:J38)</f>
        <v>0</v>
      </c>
      <c r="L38" s="46"/>
      <c r="M38" s="92">
        <f>SUM(D38,E38,H38,K38,L38)</f>
        <v>0</v>
      </c>
      <c r="N38" s="46"/>
      <c r="O38" s="46"/>
      <c r="P38" s="92">
        <f>SUM(N38:O38)</f>
        <v>0</v>
      </c>
      <c r="Q38" s="124"/>
      <c r="R38" s="124"/>
      <c r="S38" s="124"/>
      <c r="T38" s="92">
        <f>SUM(R38:S38)</f>
        <v>0</v>
      </c>
      <c r="U38" s="95">
        <f>P38+Q38+T38</f>
        <v>0</v>
      </c>
      <c r="V38" s="106">
        <v>-8.08</v>
      </c>
      <c r="W38" s="124"/>
      <c r="X38" s="124"/>
      <c r="Y38" s="124"/>
      <c r="Z38" s="92">
        <f>SUM(V38:Y38)</f>
        <v>-8.08</v>
      </c>
      <c r="AB38" s="161">
        <f>Z38+U38+M38</f>
        <v>-8.08</v>
      </c>
    </row>
    <row r="39" spans="1:28" ht="30" x14ac:dyDescent="0.25">
      <c r="A39" s="9" t="s">
        <v>22</v>
      </c>
      <c r="B39" s="105">
        <v>-225000</v>
      </c>
      <c r="C39" s="70"/>
      <c r="D39" s="58">
        <f>SUM(B39:C39)</f>
        <v>-225000</v>
      </c>
      <c r="E39" s="36"/>
      <c r="F39" s="70"/>
      <c r="G39" s="70"/>
      <c r="H39" s="58">
        <f>SUM(F39:G39)</f>
        <v>0</v>
      </c>
      <c r="I39" s="70"/>
      <c r="J39" s="70"/>
      <c r="K39" s="58">
        <f>SUM(I39:J39)</f>
        <v>0</v>
      </c>
      <c r="L39" s="46"/>
      <c r="M39" s="92">
        <f>SUM(D39,E39,H39,K39,L39)</f>
        <v>-225000</v>
      </c>
      <c r="N39" s="46"/>
      <c r="O39" s="46"/>
      <c r="P39" s="92">
        <f>SUM(N39:O39)</f>
        <v>0</v>
      </c>
      <c r="Q39" s="124"/>
      <c r="R39" s="124"/>
      <c r="S39" s="124"/>
      <c r="T39" s="92">
        <f>SUM(R39:S39)</f>
        <v>0</v>
      </c>
      <c r="U39" s="95">
        <f>P39+Q39+T39</f>
        <v>0</v>
      </c>
      <c r="V39" s="106">
        <v>-51269.2</v>
      </c>
      <c r="W39" s="124"/>
      <c r="X39" s="124"/>
      <c r="Y39" s="103">
        <v>-979</v>
      </c>
      <c r="Z39" s="92">
        <f>SUM(V39:Y39)</f>
        <v>-52248.2</v>
      </c>
      <c r="AB39" s="161">
        <f>Z39+U39+M39</f>
        <v>-277248.2</v>
      </c>
    </row>
    <row r="40" spans="1:28" ht="30" x14ac:dyDescent="0.25">
      <c r="A40" s="98" t="s">
        <v>152</v>
      </c>
      <c r="B40" s="38">
        <f>SUM(B24:B39)</f>
        <v>-626681510.63</v>
      </c>
      <c r="C40" s="38">
        <f>SUM(C24:C39)</f>
        <v>-2812717.29</v>
      </c>
      <c r="D40" s="65">
        <f>SUM(D24:D39)</f>
        <v>-629494227.91999996</v>
      </c>
      <c r="E40" s="38">
        <f>SUM(E24:E39)</f>
        <v>0</v>
      </c>
      <c r="F40" s="166">
        <f>SUM(F24:F39)</f>
        <v>-43758.909999999996</v>
      </c>
      <c r="G40" s="166">
        <f>SUM(G24:G39)</f>
        <v>0</v>
      </c>
      <c r="H40" s="65">
        <f>SUM(H24:H39)</f>
        <v>-43758.91</v>
      </c>
      <c r="I40" s="38">
        <f>SUM(I24:I39)</f>
        <v>-79078.680000000008</v>
      </c>
      <c r="J40" s="38">
        <f>SUM(J24:J39)</f>
        <v>-5828664.7000000002</v>
      </c>
      <c r="K40" s="65">
        <f>SUM(K24:K39)</f>
        <v>-5907743.3800000008</v>
      </c>
      <c r="L40" s="38">
        <f>SUM(L24:L39)</f>
        <v>0</v>
      </c>
      <c r="M40" s="65">
        <f>SUM(M24:M39)</f>
        <v>-635445730.20999992</v>
      </c>
      <c r="N40" s="38">
        <f>SUM(N24:N39)</f>
        <v>-153702713.34999999</v>
      </c>
      <c r="O40" s="38">
        <f>SUM(O24:O39)</f>
        <v>-287030.21000000002</v>
      </c>
      <c r="P40" s="65">
        <f>SUM(P24:P39)</f>
        <v>-153989743.56</v>
      </c>
      <c r="Q40" s="38">
        <f>SUM(Q24:Q39)</f>
        <v>-7695321.4399999995</v>
      </c>
      <c r="R40" s="38">
        <f>SUM(R24:R39)</f>
        <v>-266977148.09</v>
      </c>
      <c r="S40" s="38">
        <f>SUM(S24:S39)</f>
        <v>-1257825581.03</v>
      </c>
      <c r="T40" s="65">
        <f>SUM(T24:T39)</f>
        <v>-1524802729.1199999</v>
      </c>
      <c r="U40" s="65">
        <f>P40+Q40+T40</f>
        <v>-1686487794.1199999</v>
      </c>
      <c r="V40" s="38">
        <f>SUM(V24:V39)</f>
        <v>-2918804649.4799995</v>
      </c>
      <c r="W40" s="38">
        <f>SUM(W24:W39)</f>
        <v>-1145711.1099999999</v>
      </c>
      <c r="X40" s="166">
        <f>SUM(X24:X39)</f>
        <v>-121709553.34</v>
      </c>
      <c r="Y40" s="38">
        <f>SUM(Y24:Y39)</f>
        <v>-1225027.8700000001</v>
      </c>
      <c r="Z40" s="99">
        <f>SUM(Z24:Z39)</f>
        <v>-3042884941.7999997</v>
      </c>
      <c r="AB40" s="161">
        <f>Z40+U40+M40</f>
        <v>-5364818466.1300001</v>
      </c>
    </row>
    <row r="41" spans="1:28" x14ac:dyDescent="0.25">
      <c r="A41" s="10" t="s">
        <v>96</v>
      </c>
      <c r="B41" s="105">
        <v>568847982.64999998</v>
      </c>
      <c r="C41" s="105">
        <v>3013196.34</v>
      </c>
      <c r="D41" s="58">
        <f>SUM(B41:C41)</f>
        <v>571861178.99000001</v>
      </c>
      <c r="E41" s="70"/>
      <c r="F41" s="105">
        <v>43923.43</v>
      </c>
      <c r="G41" s="70"/>
      <c r="H41" s="58">
        <f>SUM(F41:G41)</f>
        <v>43923.43</v>
      </c>
      <c r="I41" s="105">
        <v>161521.91</v>
      </c>
      <c r="J41" s="105">
        <v>5705848.8600000003</v>
      </c>
      <c r="K41" s="58">
        <f>SUM(I41:J41)</f>
        <v>5867370.7700000005</v>
      </c>
      <c r="L41" s="46"/>
      <c r="M41" s="92">
        <f>SUM(D41,E41,H41,K41,L41)</f>
        <v>577772473.18999994</v>
      </c>
      <c r="N41" s="106">
        <v>148640551.59</v>
      </c>
      <c r="O41" s="106">
        <v>285299.88</v>
      </c>
      <c r="P41" s="92">
        <f>SUM(N41:O41)</f>
        <v>148925851.47</v>
      </c>
      <c r="Q41" s="106">
        <v>5248349</v>
      </c>
      <c r="R41" s="106">
        <v>21040586.629999999</v>
      </c>
      <c r="S41" s="106">
        <v>1243399965.3199999</v>
      </c>
      <c r="T41" s="92">
        <f>SUM(R41:S41)</f>
        <v>1264440551.95</v>
      </c>
      <c r="U41" s="95">
        <f>P41+Q41+T41</f>
        <v>1418614752.4200001</v>
      </c>
      <c r="V41" s="106">
        <v>2854751374.4699998</v>
      </c>
      <c r="W41" s="124"/>
      <c r="X41" s="106">
        <v>106472139.52</v>
      </c>
      <c r="Y41" s="124"/>
      <c r="Z41" s="92">
        <f>SUM(V41:Y41)</f>
        <v>2961223513.9899998</v>
      </c>
      <c r="AB41" s="161">
        <f>Z41+U41+M41</f>
        <v>4957610739.5999994</v>
      </c>
    </row>
    <row r="42" spans="1:28" x14ac:dyDescent="0.25">
      <c r="A42" s="10" t="s">
        <v>105</v>
      </c>
      <c r="B42" s="70"/>
      <c r="C42" s="70"/>
      <c r="D42" s="58"/>
      <c r="E42" s="70"/>
      <c r="F42" s="70"/>
      <c r="G42" s="70"/>
      <c r="H42" s="58">
        <f>SUM(F42:G42)</f>
        <v>0</v>
      </c>
      <c r="I42" s="168"/>
      <c r="J42" s="105">
        <v>273750.87</v>
      </c>
      <c r="K42" s="58">
        <f>SUM(I42:J42)</f>
        <v>273750.87</v>
      </c>
      <c r="L42" s="46"/>
      <c r="M42" s="92">
        <f>SUM(D42,E42,H42,K42,L42)</f>
        <v>273750.87</v>
      </c>
      <c r="N42" s="106">
        <v>391072.66</v>
      </c>
      <c r="O42" s="124"/>
      <c r="P42" s="167">
        <f>SUM(N42:O42)</f>
        <v>391072.66</v>
      </c>
      <c r="Q42" s="124"/>
      <c r="R42" s="106">
        <v>518720</v>
      </c>
      <c r="S42" s="106">
        <v>854969.47</v>
      </c>
      <c r="T42" s="92">
        <f>SUM(R42:S42)</f>
        <v>1373689.47</v>
      </c>
      <c r="U42" s="95">
        <f>P42+Q42+T42</f>
        <v>1764762.13</v>
      </c>
      <c r="V42" s="124"/>
      <c r="W42" s="124"/>
      <c r="X42" s="124"/>
      <c r="Y42" s="124"/>
      <c r="Z42" s="92">
        <f>SUM(V42:Y42)</f>
        <v>0</v>
      </c>
      <c r="AB42" s="161">
        <f>Z42+U42+M42</f>
        <v>2038513</v>
      </c>
    </row>
    <row r="43" spans="1:28" x14ac:dyDescent="0.25">
      <c r="A43" s="10" t="s">
        <v>97</v>
      </c>
      <c r="B43" s="105">
        <v>68164656.700000003</v>
      </c>
      <c r="C43" s="105">
        <v>25033.200000000001</v>
      </c>
      <c r="D43" s="58">
        <f>SUM(B43:C43)</f>
        <v>68189689.900000006</v>
      </c>
      <c r="E43" s="70"/>
      <c r="F43" s="70"/>
      <c r="G43" s="70"/>
      <c r="H43" s="58">
        <f>SUM(F43:G43)</f>
        <v>0</v>
      </c>
      <c r="I43" s="70"/>
      <c r="J43" s="70"/>
      <c r="K43" s="58">
        <f>SUM(I43:J43)</f>
        <v>0</v>
      </c>
      <c r="L43" s="124"/>
      <c r="M43" s="92">
        <f>SUM(D43,E43,H43,K43,L43)</f>
        <v>68189689.900000006</v>
      </c>
      <c r="N43" s="106">
        <v>4712123.16</v>
      </c>
      <c r="O43" s="124"/>
      <c r="P43" s="92">
        <f>SUM(N43:O43)</f>
        <v>4712123.16</v>
      </c>
      <c r="Q43" s="106">
        <v>2881936.11</v>
      </c>
      <c r="R43" s="106">
        <v>644291.12</v>
      </c>
      <c r="S43" s="106">
        <v>10157394.73</v>
      </c>
      <c r="T43" s="92">
        <f>SUM(R43:S43)</f>
        <v>10801685.85</v>
      </c>
      <c r="U43" s="95">
        <f>P43+Q43+T43</f>
        <v>18395745.119999997</v>
      </c>
      <c r="V43" s="106">
        <v>45296375.700000003</v>
      </c>
      <c r="W43" s="124"/>
      <c r="X43" s="106">
        <v>15235116.369999999</v>
      </c>
      <c r="Y43" s="103">
        <v>1225027.8700000001</v>
      </c>
      <c r="Z43" s="92">
        <f>SUM(V43:Y43)</f>
        <v>61756519.939999998</v>
      </c>
      <c r="AB43" s="161">
        <f>Z43+U43+M43</f>
        <v>148341954.96000001</v>
      </c>
    </row>
    <row r="44" spans="1:28" x14ac:dyDescent="0.25">
      <c r="A44" s="98" t="s">
        <v>91</v>
      </c>
      <c r="B44" s="38">
        <f>SUM(B41:B43)</f>
        <v>637012639.35000002</v>
      </c>
      <c r="C44" s="38">
        <f>SUM(C41:C43)</f>
        <v>3038229.54</v>
      </c>
      <c r="D44" s="65">
        <f>SUM(D41:D43)</f>
        <v>640050868.88999999</v>
      </c>
      <c r="E44" s="38">
        <f>SUM(E41:E43)</f>
        <v>0</v>
      </c>
      <c r="F44" s="166">
        <f>SUM(F41:F43)</f>
        <v>43923.43</v>
      </c>
      <c r="G44" s="166">
        <f>SUM(G41:G43)</f>
        <v>0</v>
      </c>
      <c r="H44" s="65">
        <f>SUM(H41:H43)</f>
        <v>43923.43</v>
      </c>
      <c r="I44" s="38">
        <f>SUM(I41:I43)</f>
        <v>161521.91</v>
      </c>
      <c r="J44" s="38">
        <f>SUM(J41:J43)</f>
        <v>5979599.7300000004</v>
      </c>
      <c r="K44" s="65">
        <f>SUM(K41:K43)</f>
        <v>6141121.6400000006</v>
      </c>
      <c r="L44" s="38">
        <f>SUM(L41:L43)</f>
        <v>0</v>
      </c>
      <c r="M44" s="65">
        <f>SUM(M41:M43)</f>
        <v>646235913.95999992</v>
      </c>
      <c r="N44" s="38">
        <f>SUM(N41:N43)</f>
        <v>153743747.41</v>
      </c>
      <c r="O44" s="38">
        <f>SUM(O41:O43)</f>
        <v>285299.88</v>
      </c>
      <c r="P44" s="65">
        <f>SUM(P41:P43)</f>
        <v>154029047.28999999</v>
      </c>
      <c r="Q44" s="38">
        <f>SUM(Q41:Q43)</f>
        <v>8130285.1099999994</v>
      </c>
      <c r="R44" s="38">
        <f>SUM(R41:R43)</f>
        <v>22203597.75</v>
      </c>
      <c r="S44" s="38">
        <f>SUM(S41:S43)</f>
        <v>1254412329.52</v>
      </c>
      <c r="T44" s="65">
        <f>SUM(T41:T43)</f>
        <v>1276615927.27</v>
      </c>
      <c r="U44" s="65">
        <f>P44+Q44+T44</f>
        <v>1438775259.6700001</v>
      </c>
      <c r="V44" s="38">
        <f>SUM(V41:V43)</f>
        <v>2900047750.1699996</v>
      </c>
      <c r="W44" s="38">
        <f>SUM(W41:W43)</f>
        <v>0</v>
      </c>
      <c r="X44" s="38">
        <f>SUM(X41:X43)</f>
        <v>121707255.89</v>
      </c>
      <c r="Y44" s="38">
        <f>SUM(Y41:Y43)</f>
        <v>1225027.8700000001</v>
      </c>
      <c r="Z44" s="99">
        <f>SUM(Z41:Z43)</f>
        <v>3022980033.9299998</v>
      </c>
      <c r="AB44" s="161">
        <f>Z44+U44+M44</f>
        <v>5107991207.5600004</v>
      </c>
    </row>
    <row r="45" spans="1:28" ht="30" x14ac:dyDescent="0.25">
      <c r="A45" s="98" t="s">
        <v>153</v>
      </c>
      <c r="B45" s="38">
        <f>SUM(B40+B44)</f>
        <v>10331128.720000029</v>
      </c>
      <c r="C45" s="38">
        <f>SUM(C40+C44)</f>
        <v>225512.25</v>
      </c>
      <c r="D45" s="65">
        <f>SUM(D40+D44)</f>
        <v>10556640.970000029</v>
      </c>
      <c r="E45" s="38">
        <f>SUM(E40+E44)</f>
        <v>0</v>
      </c>
      <c r="F45" s="166">
        <f>SUM(F40+F44)</f>
        <v>164.52000000000407</v>
      </c>
      <c r="G45" s="166">
        <f>SUM(G40+G44)</f>
        <v>0</v>
      </c>
      <c r="H45" s="65">
        <f>SUM(H40+H44)</f>
        <v>164.5199999999968</v>
      </c>
      <c r="I45" s="38">
        <f>SUM(I40+I44)</f>
        <v>82443.23</v>
      </c>
      <c r="J45" s="38">
        <f>SUM(J40+J44)</f>
        <v>150935.03000000026</v>
      </c>
      <c r="K45" s="65">
        <f>SUM(K40+K44)</f>
        <v>233378.25999999978</v>
      </c>
      <c r="L45" s="38">
        <f>SUM(L40+L44)</f>
        <v>0</v>
      </c>
      <c r="M45" s="65">
        <f>SUM(M40+M44)</f>
        <v>10790183.75</v>
      </c>
      <c r="N45" s="38">
        <f>SUM(N40+N44)</f>
        <v>41034.060000002384</v>
      </c>
      <c r="O45" s="38">
        <f>SUM(O40+O44)</f>
        <v>-1730.3300000000163</v>
      </c>
      <c r="P45" s="65">
        <f>SUM(P40+P44)</f>
        <v>39303.729999989271</v>
      </c>
      <c r="Q45" s="38">
        <f>SUM(Q40+Q44)</f>
        <v>434963.66999999993</v>
      </c>
      <c r="R45" s="38">
        <f>SUM(R40+R44)</f>
        <v>-244773550.34</v>
      </c>
      <c r="S45" s="38">
        <f>SUM(S40+S44)</f>
        <v>-3413251.5099999905</v>
      </c>
      <c r="T45" s="65">
        <f>SUM(T40+T44)</f>
        <v>-248186801.8499999</v>
      </c>
      <c r="U45" s="65">
        <f>P45+Q45+T45</f>
        <v>-247712534.44999993</v>
      </c>
      <c r="V45" s="38">
        <f>SUM(V40+V44)</f>
        <v>-18756899.309999943</v>
      </c>
      <c r="W45" s="38">
        <f>SUM(W40+W44)</f>
        <v>-1145711.1099999999</v>
      </c>
      <c r="X45" s="38">
        <f>SUM(X40+X44)</f>
        <v>-2297.4500000029802</v>
      </c>
      <c r="Y45" s="163">
        <f>SUM(Y40+Y44)</f>
        <v>0</v>
      </c>
      <c r="Z45" s="99">
        <f>SUM(Z40+Z44)</f>
        <v>-19904907.869999886</v>
      </c>
      <c r="AB45" s="161">
        <f>Z45+U45+M45</f>
        <v>-256827258.56999981</v>
      </c>
    </row>
    <row r="46" spans="1:28" x14ac:dyDescent="0.25">
      <c r="A46" s="14" t="s">
        <v>154</v>
      </c>
      <c r="B46" s="100"/>
      <c r="C46" s="100"/>
      <c r="D46" s="100"/>
      <c r="E46" s="100"/>
      <c r="F46" s="165"/>
      <c r="G46" s="165"/>
      <c r="H46" s="100"/>
      <c r="I46" s="100"/>
      <c r="J46" s="100"/>
      <c r="K46" s="100"/>
      <c r="L46" s="101"/>
      <c r="M46" s="101"/>
      <c r="N46" s="101"/>
      <c r="O46" s="101"/>
      <c r="P46" s="101"/>
      <c r="Q46" s="101"/>
      <c r="R46" s="101"/>
      <c r="S46" s="101"/>
      <c r="T46" s="101"/>
      <c r="U46" s="101">
        <f>P46+Q46+T46</f>
        <v>0</v>
      </c>
      <c r="V46" s="101"/>
      <c r="W46" s="101"/>
      <c r="X46" s="101"/>
      <c r="Y46" s="101"/>
      <c r="Z46" s="101"/>
      <c r="AB46" s="161">
        <f>Z46+U46+M46</f>
        <v>0</v>
      </c>
    </row>
    <row r="47" spans="1:28" x14ac:dyDescent="0.25">
      <c r="A47" s="15" t="s">
        <v>23</v>
      </c>
      <c r="B47" s="40"/>
      <c r="C47" s="40"/>
      <c r="D47" s="67">
        <f>SUM(B47:C47)</f>
        <v>0</v>
      </c>
      <c r="E47" s="40"/>
      <c r="F47" s="164"/>
      <c r="G47" s="164"/>
      <c r="H47" s="58">
        <f>SUM(F47:G47)</f>
        <v>0</v>
      </c>
      <c r="I47" s="40"/>
      <c r="J47" s="40"/>
      <c r="K47" s="58">
        <f>SUM(I47:J47)</f>
        <v>0</v>
      </c>
      <c r="L47" s="49"/>
      <c r="M47" s="92">
        <f>SUM(D47,E47,H47,K47,L47)</f>
        <v>0</v>
      </c>
      <c r="N47" s="49"/>
      <c r="O47" s="49"/>
      <c r="P47" s="92">
        <f>SUM(N47:O47)</f>
        <v>0</v>
      </c>
      <c r="Q47" s="103">
        <v>27</v>
      </c>
      <c r="R47" s="126"/>
      <c r="S47" s="126"/>
      <c r="T47" s="92">
        <f>SUM(R47:S47)</f>
        <v>0</v>
      </c>
      <c r="U47" s="95">
        <f>P47+Q47+T47</f>
        <v>27</v>
      </c>
      <c r="V47" s="107">
        <v>-0.75</v>
      </c>
      <c r="W47" s="49"/>
      <c r="X47" s="49"/>
      <c r="Y47" s="49"/>
      <c r="Z47" s="92">
        <f>SUM(V47:Y47)</f>
        <v>-0.75</v>
      </c>
      <c r="AB47" s="161">
        <f>Z47+U47+M47</f>
        <v>26.25</v>
      </c>
    </row>
    <row r="48" spans="1:28" x14ac:dyDescent="0.25">
      <c r="A48" s="4" t="s">
        <v>24</v>
      </c>
      <c r="B48" s="36"/>
      <c r="C48" s="36"/>
      <c r="D48" s="63">
        <f>SUM(B48:C48)</f>
        <v>0</v>
      </c>
      <c r="E48" s="36"/>
      <c r="F48" s="70"/>
      <c r="G48" s="70"/>
      <c r="H48" s="58">
        <f>SUM(F48:G48)</f>
        <v>0</v>
      </c>
      <c r="I48" s="36"/>
      <c r="J48" s="36"/>
      <c r="K48" s="58">
        <f>SUM(I48:J48)</f>
        <v>0</v>
      </c>
      <c r="L48" s="46"/>
      <c r="M48" s="92">
        <f>SUM(D48,E48,H48,K48,L48)</f>
        <v>0</v>
      </c>
      <c r="N48" s="46"/>
      <c r="O48" s="46"/>
      <c r="P48" s="92">
        <f>SUM(N48:O48)</f>
        <v>0</v>
      </c>
      <c r="R48" s="124"/>
      <c r="S48" s="124"/>
      <c r="T48" s="92">
        <f>SUM(R48:S48)</f>
        <v>0</v>
      </c>
      <c r="U48" s="95">
        <f>P48+Q48+T48</f>
        <v>0</v>
      </c>
      <c r="V48" s="124">
        <v>0</v>
      </c>
      <c r="W48" s="106">
        <v>-4875000</v>
      </c>
      <c r="X48" s="124"/>
      <c r="Y48" s="46"/>
      <c r="Z48" s="92">
        <f>SUM(V48:Y48)</f>
        <v>-4875000</v>
      </c>
      <c r="AB48" s="161">
        <f>Z48+U48+M48</f>
        <v>-4875000</v>
      </c>
    </row>
    <row r="49" spans="1:28" x14ac:dyDescent="0.25">
      <c r="A49" s="4" t="s">
        <v>25</v>
      </c>
      <c r="B49" s="70"/>
      <c r="C49" s="70"/>
      <c r="D49" s="63">
        <f>SUM(B49:C49)</f>
        <v>0</v>
      </c>
      <c r="E49" s="36"/>
      <c r="F49" s="70"/>
      <c r="G49" s="70"/>
      <c r="H49" s="58">
        <f>SUM(F49:G49)</f>
        <v>0</v>
      </c>
      <c r="I49" s="36"/>
      <c r="J49" s="36"/>
      <c r="K49" s="58">
        <f>SUM(I49:J49)</f>
        <v>0</v>
      </c>
      <c r="L49" s="124"/>
      <c r="M49" s="92">
        <f>SUM(D49,E49,H49,K49,L49)</f>
        <v>0</v>
      </c>
      <c r="N49" s="46"/>
      <c r="O49" s="46"/>
      <c r="P49" s="92">
        <f>SUM(N49:O49)</f>
        <v>0</v>
      </c>
      <c r="Q49" s="124"/>
      <c r="R49" s="124"/>
      <c r="S49" s="106">
        <v>-1487557.01</v>
      </c>
      <c r="T49" s="92">
        <f>SUM(R49:S49)</f>
        <v>-1487557.01</v>
      </c>
      <c r="U49" s="95">
        <f>P49+Q49+T49</f>
        <v>-1487557.01</v>
      </c>
      <c r="V49" s="106">
        <v>-4699743.6900000004</v>
      </c>
      <c r="W49" s="106">
        <f>-1383197.57-92596091.32</f>
        <v>-93979288.889999986</v>
      </c>
      <c r="X49" s="124"/>
      <c r="Y49" s="46"/>
      <c r="Z49" s="92">
        <f>SUM(V49:Y49)</f>
        <v>-98679032.579999983</v>
      </c>
      <c r="AB49" s="161">
        <f>Z49+U49+M49</f>
        <v>-100166589.58999999</v>
      </c>
    </row>
    <row r="50" spans="1:28" x14ac:dyDescent="0.25">
      <c r="A50" s="4" t="s">
        <v>26</v>
      </c>
      <c r="B50" s="70"/>
      <c r="C50" s="70"/>
      <c r="D50" s="63">
        <f>SUM(B50:C50)</f>
        <v>0</v>
      </c>
      <c r="E50" s="36"/>
      <c r="F50" s="70"/>
      <c r="G50" s="70"/>
      <c r="H50" s="58">
        <f>SUM(F50:G50)</f>
        <v>0</v>
      </c>
      <c r="I50" s="36"/>
      <c r="J50" s="36"/>
      <c r="K50" s="58">
        <f>SUM(I50:J50)</f>
        <v>0</v>
      </c>
      <c r="L50" s="46"/>
      <c r="M50" s="92">
        <f>SUM(D50,E50,H50,K50,L50)</f>
        <v>0</v>
      </c>
      <c r="N50" s="46"/>
      <c r="O50" s="46"/>
      <c r="P50" s="92">
        <f>SUM(N50:O50)</f>
        <v>0</v>
      </c>
      <c r="Q50" s="46"/>
      <c r="R50" s="46"/>
      <c r="S50" s="46"/>
      <c r="T50" s="92">
        <f>SUM(R50:S50)</f>
        <v>0</v>
      </c>
      <c r="U50" s="95">
        <f>P50+Q50+T50</f>
        <v>0</v>
      </c>
      <c r="V50" s="124"/>
      <c r="W50" s="124"/>
      <c r="X50" s="124"/>
      <c r="Y50" s="46"/>
      <c r="Z50" s="92">
        <f>SUM(V50:Y50)</f>
        <v>0</v>
      </c>
      <c r="AB50" s="161">
        <f>Z50+U50+M50</f>
        <v>0</v>
      </c>
    </row>
    <row r="51" spans="1:28" x14ac:dyDescent="0.25">
      <c r="A51" s="4" t="s">
        <v>27</v>
      </c>
      <c r="B51" s="36"/>
      <c r="C51" s="36"/>
      <c r="D51" s="63">
        <f>SUM(B51:C51)</f>
        <v>0</v>
      </c>
      <c r="E51" s="36"/>
      <c r="F51" s="70"/>
      <c r="G51" s="70"/>
      <c r="H51" s="58">
        <f>SUM(F51:G51)</f>
        <v>0</v>
      </c>
      <c r="I51" s="36"/>
      <c r="J51" s="36"/>
      <c r="K51" s="58">
        <f>SUM(I51:J51)</f>
        <v>0</v>
      </c>
      <c r="L51" s="46"/>
      <c r="M51" s="92">
        <f>SUM(D51,E51,H51,K51,L51)</f>
        <v>0</v>
      </c>
      <c r="N51" s="46"/>
      <c r="O51" s="46"/>
      <c r="P51" s="92">
        <f>SUM(N51:O51)</f>
        <v>0</v>
      </c>
      <c r="Q51" s="46"/>
      <c r="R51" s="46"/>
      <c r="S51" s="46"/>
      <c r="T51" s="92">
        <f>SUM(R51:S51)</f>
        <v>0</v>
      </c>
      <c r="U51" s="95">
        <f>P51+Q51+T51</f>
        <v>0</v>
      </c>
      <c r="V51" s="46"/>
      <c r="W51" s="46"/>
      <c r="X51" s="46"/>
      <c r="Y51" s="46"/>
      <c r="Z51" s="92">
        <f>SUM(V51:Y51)</f>
        <v>0</v>
      </c>
      <c r="AB51" s="161">
        <f>Z51+U51+M51</f>
        <v>0</v>
      </c>
    </row>
    <row r="52" spans="1:28" x14ac:dyDescent="0.25">
      <c r="A52" s="4" t="s">
        <v>110</v>
      </c>
      <c r="B52" s="105">
        <v>-11740515.449999999</v>
      </c>
      <c r="C52" s="105">
        <v>-283386.23</v>
      </c>
      <c r="D52" s="63">
        <f>SUM(B52:C52)</f>
        <v>-12023901.68</v>
      </c>
      <c r="E52" s="105">
        <v>-267881.81</v>
      </c>
      <c r="F52" s="105">
        <v>-69477.960000000006</v>
      </c>
      <c r="G52" s="105">
        <v>-631543.68999999994</v>
      </c>
      <c r="H52" s="58">
        <f>SUM(F52:G52)</f>
        <v>-701021.64999999991</v>
      </c>
      <c r="I52" s="105">
        <v>-948837.44</v>
      </c>
      <c r="J52" s="105">
        <v>-151921.74</v>
      </c>
      <c r="K52" s="111">
        <f>SUM(I52:J52)</f>
        <v>-1100759.18</v>
      </c>
      <c r="L52" s="103">
        <v>-2011.69</v>
      </c>
      <c r="M52" s="92">
        <f>SUM(D52,E52,H52,K52,L52)</f>
        <v>-14095576.01</v>
      </c>
      <c r="N52" s="106">
        <v>-43599.02</v>
      </c>
      <c r="O52" s="110">
        <v>-4159.67</v>
      </c>
      <c r="P52" s="92">
        <f>SUM(N52:O52)</f>
        <v>-47758.689999999995</v>
      </c>
      <c r="Q52" s="46"/>
      <c r="R52" s="46"/>
      <c r="S52" s="46"/>
      <c r="T52" s="92">
        <f>SUM(R52:S52)</f>
        <v>0</v>
      </c>
      <c r="U52" s="95">
        <f>P52+Q52+T52</f>
        <v>-47758.689999999995</v>
      </c>
      <c r="V52" s="106">
        <v>-382438.12</v>
      </c>
      <c r="W52" s="46"/>
      <c r="X52" s="106">
        <v>-4782.8</v>
      </c>
      <c r="Y52" s="46"/>
      <c r="Z52" s="92">
        <f>SUM(V52:Y52)</f>
        <v>-387220.92</v>
      </c>
      <c r="AB52" s="161">
        <f>Z52+U52+M52</f>
        <v>-14530555.619999999</v>
      </c>
    </row>
    <row r="53" spans="1:28" x14ac:dyDescent="0.25">
      <c r="A53" s="4" t="s">
        <v>6</v>
      </c>
      <c r="B53" s="36"/>
      <c r="C53" s="36"/>
      <c r="D53" s="63">
        <f>SUM(B53:C53)</f>
        <v>0</v>
      </c>
      <c r="E53" s="36"/>
      <c r="F53" s="36"/>
      <c r="G53" s="36"/>
      <c r="H53" s="58">
        <f>SUM(F53:G53)</f>
        <v>0</v>
      </c>
      <c r="I53" s="36"/>
      <c r="J53" s="36"/>
      <c r="K53" s="63"/>
      <c r="L53" s="46"/>
      <c r="M53" s="92">
        <f>SUM(D53,E53,H53,K53,L53)</f>
        <v>0</v>
      </c>
      <c r="N53" s="46"/>
      <c r="O53" s="46"/>
      <c r="P53" s="92">
        <f>SUM(N53:O53)</f>
        <v>0</v>
      </c>
      <c r="Q53" s="46"/>
      <c r="R53" s="46"/>
      <c r="S53" s="46"/>
      <c r="T53" s="92">
        <f>SUM(R53:S53)</f>
        <v>0</v>
      </c>
      <c r="U53" s="95">
        <f>P53+Q53+T53</f>
        <v>0</v>
      </c>
      <c r="V53" s="46"/>
      <c r="W53" s="46"/>
      <c r="X53" s="46"/>
      <c r="Y53" s="46"/>
      <c r="Z53" s="92">
        <f>SUM(V53:Y53)</f>
        <v>0</v>
      </c>
      <c r="AB53" s="161">
        <f>Z53+U53+M53</f>
        <v>0</v>
      </c>
    </row>
    <row r="54" spans="1:28" x14ac:dyDescent="0.25">
      <c r="A54" s="7" t="s">
        <v>6</v>
      </c>
      <c r="B54" s="37"/>
      <c r="C54" s="37"/>
      <c r="D54" s="63">
        <f>SUM(B54:C54)</f>
        <v>0</v>
      </c>
      <c r="E54" s="37"/>
      <c r="F54" s="37"/>
      <c r="G54" s="37"/>
      <c r="H54" s="58">
        <f>SUM(F54:G54)</f>
        <v>0</v>
      </c>
      <c r="I54" s="37"/>
      <c r="J54" s="37"/>
      <c r="K54" s="64"/>
      <c r="L54" s="47"/>
      <c r="M54" s="92">
        <f>SUM(D54,E54,H54,K54,L54)</f>
        <v>0</v>
      </c>
      <c r="N54" s="47"/>
      <c r="O54" s="47"/>
      <c r="P54" s="92">
        <f>SUM(N54:O54)</f>
        <v>0</v>
      </c>
      <c r="Q54" s="47"/>
      <c r="R54" s="47"/>
      <c r="S54" s="47"/>
      <c r="T54" s="92">
        <f>SUM(R54:S54)</f>
        <v>0</v>
      </c>
      <c r="U54" s="95">
        <f>P54+Q54+T54</f>
        <v>0</v>
      </c>
      <c r="V54" s="47"/>
      <c r="W54" s="47"/>
      <c r="X54" s="47"/>
      <c r="Y54" s="47"/>
      <c r="Z54" s="92">
        <f>SUM(V54:Y54)</f>
        <v>0</v>
      </c>
      <c r="AB54" s="161">
        <f>Z54+U54+M54</f>
        <v>0</v>
      </c>
    </row>
    <row r="55" spans="1:28" x14ac:dyDescent="0.25">
      <c r="A55" s="14" t="s">
        <v>7</v>
      </c>
      <c r="B55" s="162">
        <f>SUM(B47:B54)</f>
        <v>-11740515.449999999</v>
      </c>
      <c r="C55" s="162">
        <f>SUM(C47:C54)</f>
        <v>-283386.23</v>
      </c>
      <c r="D55" s="65">
        <f>SUM(D47:D54)</f>
        <v>-12023901.68</v>
      </c>
      <c r="E55" s="162">
        <f>SUM(E47:E54)</f>
        <v>-267881.81</v>
      </c>
      <c r="F55" s="162">
        <f>SUM(F47:F54)</f>
        <v>-69477.960000000006</v>
      </c>
      <c r="G55" s="162">
        <f>SUM(G47:G54)</f>
        <v>-631543.68999999994</v>
      </c>
      <c r="H55" s="65">
        <f>SUM(F55:G55)</f>
        <v>-701021.64999999991</v>
      </c>
      <c r="I55" s="162">
        <f>SUM(I47:I54)</f>
        <v>-948837.44</v>
      </c>
      <c r="J55" s="162">
        <f>SUM(J47:J54)</f>
        <v>-151921.74</v>
      </c>
      <c r="K55" s="162">
        <f>SUM(I55:J55)</f>
        <v>-1100759.18</v>
      </c>
      <c r="L55" s="38">
        <f>SUM(L47:L54)</f>
        <v>-2011.69</v>
      </c>
      <c r="M55" s="94">
        <f>SUM(D55,E55,H55,K55,L55)</f>
        <v>-14095576.01</v>
      </c>
      <c r="N55" s="162">
        <f>SUM(N47:N54)</f>
        <v>-43599.02</v>
      </c>
      <c r="O55" s="162">
        <f>SUM(O47:O54)</f>
        <v>-4159.67</v>
      </c>
      <c r="P55" s="94">
        <f>SUM(N55:O55)</f>
        <v>-47758.689999999995</v>
      </c>
      <c r="Q55" s="163">
        <f>SUM(Q47:Q54)</f>
        <v>27</v>
      </c>
      <c r="R55" s="38">
        <f>SUM(R47:R54)</f>
        <v>0</v>
      </c>
      <c r="S55" s="162">
        <f>SUM(S47:S54)</f>
        <v>-1487557.01</v>
      </c>
      <c r="T55" s="94">
        <f>SUM(R55:S55)</f>
        <v>-1487557.01</v>
      </c>
      <c r="U55" s="94">
        <f>P55+Q55+T55</f>
        <v>-1535288.7</v>
      </c>
      <c r="V55" s="162">
        <f>SUM(V47:V54)</f>
        <v>-5082182.5600000005</v>
      </c>
      <c r="W55" s="162">
        <f>SUM(W47:W54)</f>
        <v>-98854288.889999986</v>
      </c>
      <c r="X55" s="162">
        <f>SUM(X47:X54)</f>
        <v>-4782.8</v>
      </c>
      <c r="Y55" s="38">
        <f>SUM(Y47:Y54)</f>
        <v>0</v>
      </c>
      <c r="Z55" s="94">
        <f>SUM(V55:Y55)</f>
        <v>-103941254.24999999</v>
      </c>
      <c r="AB55" s="161">
        <f>Z55+U55+M55</f>
        <v>-119572118.95999999</v>
      </c>
    </row>
    <row r="59" spans="1:28" x14ac:dyDescent="0.25">
      <c r="A59" s="158" t="s">
        <v>148</v>
      </c>
      <c r="D59" s="157">
        <v>1467</v>
      </c>
      <c r="E59" s="23">
        <v>268</v>
      </c>
      <c r="H59" s="160">
        <f>'FY23 Q3 Summary '!D10</f>
        <v>701</v>
      </c>
      <c r="K59" s="157">
        <v>867</v>
      </c>
      <c r="P59" s="157">
        <v>9</v>
      </c>
      <c r="T59" s="23">
        <v>272763</v>
      </c>
      <c r="V59" s="157">
        <v>23839</v>
      </c>
      <c r="W59" s="23">
        <v>100000</v>
      </c>
    </row>
    <row r="60" spans="1:28" x14ac:dyDescent="0.25">
      <c r="A60" s="158" t="s">
        <v>137</v>
      </c>
      <c r="D60" s="157">
        <v>0</v>
      </c>
      <c r="E60" s="23">
        <v>0</v>
      </c>
      <c r="H60" s="23">
        <v>0</v>
      </c>
      <c r="K60" s="157">
        <v>0</v>
      </c>
      <c r="P60" s="157">
        <v>0</v>
      </c>
      <c r="T60" s="23">
        <v>-23089</v>
      </c>
      <c r="V60" s="157">
        <v>0</v>
      </c>
      <c r="W60" s="23">
        <v>0</v>
      </c>
    </row>
    <row r="61" spans="1:28" x14ac:dyDescent="0.25">
      <c r="A61" s="158" t="s">
        <v>136</v>
      </c>
      <c r="D61" s="159">
        <v>-10557</v>
      </c>
      <c r="E61" s="23">
        <v>0</v>
      </c>
      <c r="H61" s="23">
        <v>0</v>
      </c>
      <c r="K61" s="159">
        <v>-233</v>
      </c>
      <c r="P61" s="159">
        <v>-39</v>
      </c>
      <c r="T61" s="23">
        <v>-248187</v>
      </c>
      <c r="V61" s="159">
        <v>18757</v>
      </c>
      <c r="W61" s="23">
        <v>1145</v>
      </c>
    </row>
    <row r="62" spans="1:28" x14ac:dyDescent="0.25">
      <c r="A62" s="158" t="s">
        <v>149</v>
      </c>
      <c r="D62" s="157">
        <f>+D59-D61</f>
        <v>12024</v>
      </c>
      <c r="E62" s="157">
        <f>+E59-E61</f>
        <v>268</v>
      </c>
      <c r="F62" s="157">
        <f>+F59-F61</f>
        <v>0</v>
      </c>
      <c r="G62" s="157">
        <f>+G59-G61</f>
        <v>0</v>
      </c>
      <c r="H62" s="157">
        <f>+H59-H61</f>
        <v>701</v>
      </c>
      <c r="I62" s="157">
        <f>+I59-I61</f>
        <v>0</v>
      </c>
      <c r="J62" s="157">
        <f>+J59-J61</f>
        <v>0</v>
      </c>
      <c r="K62" s="157">
        <f>+K59-K61</f>
        <v>1100</v>
      </c>
      <c r="L62" s="157">
        <f>+L59-L61</f>
        <v>0</v>
      </c>
      <c r="M62" s="157">
        <f>+M59-M61</f>
        <v>0</v>
      </c>
      <c r="N62" s="157">
        <f>+N59-N61</f>
        <v>0</v>
      </c>
      <c r="O62" s="157">
        <f>+O59-O61</f>
        <v>0</v>
      </c>
      <c r="P62" s="157">
        <f>+P59-P61</f>
        <v>48</v>
      </c>
      <c r="Q62" s="157">
        <f>+Q59-Q61</f>
        <v>0</v>
      </c>
      <c r="R62" s="157">
        <f>+R59-R61</f>
        <v>0</v>
      </c>
      <c r="S62" s="157">
        <f>+S59-S61</f>
        <v>0</v>
      </c>
      <c r="T62" s="157">
        <f>SUM(T59:T61)</f>
        <v>1487</v>
      </c>
      <c r="U62" s="157">
        <f>+U59-U61</f>
        <v>0</v>
      </c>
      <c r="V62" s="157">
        <f>+V59-V61</f>
        <v>5082</v>
      </c>
      <c r="W62" s="157">
        <f>+W59-W61</f>
        <v>98855</v>
      </c>
      <c r="X62" s="157">
        <f>+X59-X61</f>
        <v>0</v>
      </c>
      <c r="Y62" s="157">
        <f>+Y59-Y61</f>
        <v>0</v>
      </c>
      <c r="Z62" s="157">
        <f>+Z59-Z61</f>
        <v>0</v>
      </c>
    </row>
    <row r="66" spans="4:7" x14ac:dyDescent="0.25">
      <c r="D66" s="149" t="s">
        <v>120</v>
      </c>
      <c r="E66" s="149"/>
      <c r="F66" s="149"/>
      <c r="G66" s="149"/>
    </row>
    <row r="67" spans="4:7" x14ac:dyDescent="0.25">
      <c r="D67" s="151" t="s">
        <v>119</v>
      </c>
      <c r="E67" s="151"/>
      <c r="F67" s="151"/>
      <c r="G67" s="151"/>
    </row>
    <row r="68" spans="4:7" x14ac:dyDescent="0.25">
      <c r="D68" s="151"/>
      <c r="E68" s="151"/>
      <c r="F68" s="151"/>
      <c r="G68" s="151"/>
    </row>
  </sheetData>
  <mergeCells count="5">
    <mergeCell ref="B11:L11"/>
    <mergeCell ref="N11:S11"/>
    <mergeCell ref="V11:Z11"/>
    <mergeCell ref="D66:G66"/>
    <mergeCell ref="D67:G68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0F79-3495-4DF8-BA23-C91C83AB3BDF}">
  <sheetPr>
    <tabColor rgb="FF00B0F0"/>
  </sheetPr>
  <dimension ref="A1:H16"/>
  <sheetViews>
    <sheetView workbookViewId="0">
      <selection activeCell="I15" sqref="I15"/>
    </sheetView>
  </sheetViews>
  <sheetFormatPr defaultRowHeight="15" x14ac:dyDescent="0.25"/>
  <cols>
    <col min="2" max="2" width="10.140625" bestFit="1" customWidth="1"/>
    <col min="3" max="3" width="15" customWidth="1"/>
    <col min="4" max="5" width="14.28515625" customWidth="1"/>
    <col min="6" max="6" width="12.42578125" customWidth="1"/>
    <col min="7" max="7" width="16" customWidth="1"/>
    <col min="8" max="8" width="18.5703125" bestFit="1" customWidth="1"/>
  </cols>
  <sheetData>
    <row r="1" spans="1:8" x14ac:dyDescent="0.25">
      <c r="A1" t="s">
        <v>142</v>
      </c>
    </row>
    <row r="2" spans="1:8" s="23" customFormat="1" ht="60" x14ac:dyDescent="0.25">
      <c r="A2" s="122" t="s">
        <v>141</v>
      </c>
      <c r="B2" s="122" t="s">
        <v>140</v>
      </c>
      <c r="C2" s="122" t="s">
        <v>139</v>
      </c>
      <c r="D2" s="122" t="s">
        <v>138</v>
      </c>
      <c r="E2" s="122" t="s">
        <v>137</v>
      </c>
      <c r="F2" s="122" t="s">
        <v>136</v>
      </c>
      <c r="G2" s="122" t="s">
        <v>135</v>
      </c>
      <c r="H2" s="122" t="s">
        <v>134</v>
      </c>
    </row>
    <row r="3" spans="1:8" x14ac:dyDescent="0.25">
      <c r="A3" t="s">
        <v>128</v>
      </c>
      <c r="B3" t="s">
        <v>132</v>
      </c>
      <c r="C3" s="116" t="s">
        <v>123</v>
      </c>
      <c r="D3" s="116">
        <v>95414</v>
      </c>
      <c r="E3" s="116">
        <v>0</v>
      </c>
      <c r="F3" s="116">
        <v>93947</v>
      </c>
      <c r="G3" s="116">
        <f t="shared" ref="G3:G13" si="0">D3-F3</f>
        <v>1467</v>
      </c>
      <c r="H3" s="118">
        <v>44834</v>
      </c>
    </row>
    <row r="4" spans="1:8" x14ac:dyDescent="0.25">
      <c r="A4" t="s">
        <v>131</v>
      </c>
      <c r="B4" t="s">
        <v>132</v>
      </c>
      <c r="C4" s="117" t="s">
        <v>123</v>
      </c>
      <c r="D4" s="117">
        <v>96</v>
      </c>
      <c r="E4" s="117">
        <v>0</v>
      </c>
      <c r="F4" s="117">
        <v>-771</v>
      </c>
      <c r="G4" s="116">
        <f t="shared" si="0"/>
        <v>867</v>
      </c>
      <c r="H4" s="118">
        <v>44469</v>
      </c>
    </row>
    <row r="5" spans="1:8" x14ac:dyDescent="0.25">
      <c r="A5" t="s">
        <v>133</v>
      </c>
      <c r="B5" t="s">
        <v>132</v>
      </c>
      <c r="C5" s="116" t="s">
        <v>123</v>
      </c>
      <c r="D5" s="117">
        <v>45</v>
      </c>
      <c r="E5" s="117">
        <v>0</v>
      </c>
      <c r="F5" s="117">
        <v>-656</v>
      </c>
      <c r="G5" s="116">
        <f t="shared" si="0"/>
        <v>701</v>
      </c>
      <c r="H5" s="118">
        <v>44469</v>
      </c>
    </row>
    <row r="6" spans="1:8" x14ac:dyDescent="0.25">
      <c r="A6" t="s">
        <v>125</v>
      </c>
      <c r="B6" t="s">
        <v>132</v>
      </c>
      <c r="C6" s="117" t="s">
        <v>123</v>
      </c>
      <c r="D6" s="117">
        <v>0</v>
      </c>
      <c r="E6" s="117">
        <v>0</v>
      </c>
      <c r="F6" s="117">
        <v>-268</v>
      </c>
      <c r="G6" s="116">
        <f t="shared" si="0"/>
        <v>268</v>
      </c>
      <c r="H6" s="118">
        <v>44469</v>
      </c>
    </row>
    <row r="7" spans="1:8" x14ac:dyDescent="0.25">
      <c r="A7" t="s">
        <v>126</v>
      </c>
      <c r="B7" t="s">
        <v>132</v>
      </c>
      <c r="C7" s="117" t="s">
        <v>123</v>
      </c>
      <c r="D7" s="121">
        <v>1347</v>
      </c>
      <c r="E7" s="121">
        <v>0</v>
      </c>
      <c r="F7" s="121">
        <v>1345</v>
      </c>
      <c r="G7" s="120">
        <f t="shared" si="0"/>
        <v>2</v>
      </c>
      <c r="H7" s="119">
        <v>44834</v>
      </c>
    </row>
    <row r="8" spans="1:8" x14ac:dyDescent="0.25">
      <c r="A8" t="s">
        <v>125</v>
      </c>
      <c r="B8" t="s">
        <v>129</v>
      </c>
      <c r="C8" s="116" t="s">
        <v>123</v>
      </c>
      <c r="D8" s="117">
        <v>7052</v>
      </c>
      <c r="E8" s="117">
        <v>0</v>
      </c>
      <c r="F8" s="117">
        <v>7052</v>
      </c>
      <c r="G8" s="116">
        <f t="shared" si="0"/>
        <v>0</v>
      </c>
      <c r="H8" s="118" t="s">
        <v>122</v>
      </c>
    </row>
    <row r="9" spans="1:8" x14ac:dyDescent="0.25">
      <c r="A9" t="s">
        <v>131</v>
      </c>
      <c r="B9" t="s">
        <v>129</v>
      </c>
      <c r="C9" s="117" t="s">
        <v>123</v>
      </c>
      <c r="D9" s="117">
        <v>8</v>
      </c>
      <c r="E9" s="117">
        <v>0</v>
      </c>
      <c r="F9" s="117">
        <v>-1</v>
      </c>
      <c r="G9" s="116">
        <f t="shared" si="0"/>
        <v>9</v>
      </c>
      <c r="H9" s="118">
        <v>44469</v>
      </c>
    </row>
    <row r="10" spans="1:8" x14ac:dyDescent="0.25">
      <c r="A10" t="s">
        <v>130</v>
      </c>
      <c r="B10" t="s">
        <v>129</v>
      </c>
      <c r="C10" s="116" t="s">
        <v>123</v>
      </c>
      <c r="D10" s="117">
        <v>1567830</v>
      </c>
      <c r="E10" s="117">
        <v>0</v>
      </c>
      <c r="F10" s="117">
        <v>1295067</v>
      </c>
      <c r="G10" s="116">
        <f t="shared" si="0"/>
        <v>272763</v>
      </c>
      <c r="H10" s="115" t="s">
        <v>122</v>
      </c>
    </row>
    <row r="11" spans="1:8" x14ac:dyDescent="0.25">
      <c r="A11" t="s">
        <v>128</v>
      </c>
      <c r="B11" t="s">
        <v>124</v>
      </c>
      <c r="C11" s="117" t="s">
        <v>123</v>
      </c>
      <c r="D11" s="117">
        <v>2990756</v>
      </c>
      <c r="E11" s="117">
        <v>0</v>
      </c>
      <c r="F11" s="117">
        <v>2966917</v>
      </c>
      <c r="G11" s="116">
        <f t="shared" si="0"/>
        <v>23839</v>
      </c>
      <c r="H11" s="118">
        <v>44834</v>
      </c>
    </row>
    <row r="12" spans="1:8" x14ac:dyDescent="0.25">
      <c r="A12" t="s">
        <v>127</v>
      </c>
      <c r="B12" t="s">
        <v>124</v>
      </c>
      <c r="C12" s="116" t="s">
        <v>123</v>
      </c>
      <c r="D12" s="117">
        <v>59961</v>
      </c>
      <c r="E12" s="117">
        <v>0</v>
      </c>
      <c r="F12" s="117">
        <v>59954</v>
      </c>
      <c r="G12" s="116">
        <f t="shared" si="0"/>
        <v>7</v>
      </c>
      <c r="H12" s="118">
        <v>44834</v>
      </c>
    </row>
    <row r="13" spans="1:8" x14ac:dyDescent="0.25">
      <c r="A13" t="s">
        <v>126</v>
      </c>
      <c r="B13" t="s">
        <v>124</v>
      </c>
      <c r="C13" s="117" t="s">
        <v>123</v>
      </c>
      <c r="D13" s="117">
        <v>2870</v>
      </c>
      <c r="E13" s="117">
        <v>0</v>
      </c>
      <c r="F13" s="117">
        <v>2870</v>
      </c>
      <c r="G13" s="116">
        <f t="shared" si="0"/>
        <v>0</v>
      </c>
      <c r="H13" s="118">
        <v>44834</v>
      </c>
    </row>
    <row r="14" spans="1:8" x14ac:dyDescent="0.25">
      <c r="A14" t="s">
        <v>125</v>
      </c>
      <c r="B14" t="s">
        <v>124</v>
      </c>
      <c r="C14" s="117" t="s">
        <v>123</v>
      </c>
      <c r="D14" s="117">
        <v>0</v>
      </c>
      <c r="E14" s="117">
        <v>100000</v>
      </c>
      <c r="F14" s="117">
        <v>0</v>
      </c>
      <c r="G14" s="116">
        <f>D14+E14-F14</f>
        <v>100000</v>
      </c>
      <c r="H14" s="115" t="s">
        <v>122</v>
      </c>
    </row>
    <row r="15" spans="1:8" ht="15.75" thickBot="1" x14ac:dyDescent="0.3">
      <c r="A15" s="113" t="s">
        <v>121</v>
      </c>
      <c r="B15" s="113"/>
      <c r="C15" s="114">
        <f>SUM(C3:C13)</f>
        <v>0</v>
      </c>
      <c r="D15" s="114">
        <f>SUM(D3:D14)</f>
        <v>4725379</v>
      </c>
      <c r="E15" s="114">
        <f>SUM(E3:E14)</f>
        <v>100000</v>
      </c>
      <c r="F15" s="114">
        <f>SUM(F3:F14)</f>
        <v>4425456</v>
      </c>
      <c r="G15" s="114">
        <f>SUM(G3:G14)</f>
        <v>399923</v>
      </c>
      <c r="H15" s="113"/>
    </row>
    <row r="16" spans="1:8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4858-48D2-4408-AE3E-B80F8CBA844C}">
  <sheetPr>
    <tabColor rgb="FF00B0F0"/>
  </sheetPr>
  <dimension ref="A1:Z56"/>
  <sheetViews>
    <sheetView zoomScale="70" zoomScaleNormal="70" workbookViewId="0">
      <pane xSplit="1" topLeftCell="B1" activePane="topRight" state="frozen"/>
      <selection activeCell="A7" sqref="A7"/>
      <selection pane="topRight" activeCell="P2" sqref="P2:S2"/>
    </sheetView>
  </sheetViews>
  <sheetFormatPr defaultRowHeight="15" x14ac:dyDescent="0.25"/>
  <cols>
    <col min="1" max="1" width="78.85546875" customWidth="1"/>
    <col min="2" max="2" width="27.5703125" style="23" customWidth="1"/>
    <col min="3" max="3" width="18.140625" style="23" bestFit="1" customWidth="1"/>
    <col min="4" max="4" width="20.7109375" style="23" bestFit="1" customWidth="1"/>
    <col min="5" max="5" width="14.85546875" style="23" bestFit="1" customWidth="1"/>
    <col min="6" max="6" width="16" style="23" bestFit="1" customWidth="1"/>
    <col min="7" max="7" width="16.85546875" style="23" bestFit="1" customWidth="1"/>
    <col min="8" max="8" width="18.140625" style="23" bestFit="1" customWidth="1"/>
    <col min="9" max="9" width="17.5703125" style="23" customWidth="1"/>
    <col min="10" max="10" width="18.5703125" style="23" bestFit="1" customWidth="1"/>
    <col min="11" max="11" width="18.140625" style="23" bestFit="1" customWidth="1"/>
    <col min="12" max="12" width="16.85546875" style="23" bestFit="1" customWidth="1"/>
    <col min="13" max="13" width="21.7109375" style="23" bestFit="1" customWidth="1"/>
    <col min="14" max="14" width="19.7109375" style="23" bestFit="1" customWidth="1"/>
    <col min="15" max="15" width="17.5703125" style="23" customWidth="1"/>
    <col min="16" max="16" width="19.7109375" style="23" bestFit="1" customWidth="1"/>
    <col min="17" max="17" width="18.140625" style="23" bestFit="1" customWidth="1"/>
    <col min="18" max="18" width="19.7109375" style="23" bestFit="1" customWidth="1"/>
    <col min="19" max="20" width="21.42578125" style="23" bestFit="1" customWidth="1"/>
    <col min="21" max="21" width="19.7109375" style="23" bestFit="1" customWidth="1"/>
    <col min="22" max="22" width="21.7109375" style="23" bestFit="1" customWidth="1"/>
    <col min="23" max="23" width="19.28515625" style="23" bestFit="1" customWidth="1"/>
    <col min="24" max="24" width="18.85546875" style="23" bestFit="1" customWidth="1"/>
    <col min="25" max="25" width="16.85546875" style="23" bestFit="1" customWidth="1"/>
    <col min="26" max="26" width="21.42578125" bestFit="1" customWidth="1"/>
  </cols>
  <sheetData>
    <row r="1" spans="1:26" x14ac:dyDescent="0.25">
      <c r="A1" s="1" t="s">
        <v>98</v>
      </c>
    </row>
    <row r="2" spans="1:26" ht="33" customHeight="1" x14ac:dyDescent="0.25">
      <c r="A2" s="1" t="s">
        <v>102</v>
      </c>
      <c r="P2" s="149" t="s">
        <v>120</v>
      </c>
      <c r="Q2" s="149"/>
      <c r="R2" s="149"/>
      <c r="S2" s="149"/>
    </row>
    <row r="3" spans="1:26" ht="15" customHeight="1" x14ac:dyDescent="0.25">
      <c r="A3" s="1"/>
      <c r="P3" s="151" t="s">
        <v>119</v>
      </c>
      <c r="Q3" s="151"/>
      <c r="R3" s="151"/>
      <c r="S3" s="151"/>
    </row>
    <row r="4" spans="1:26" x14ac:dyDescent="0.25">
      <c r="A4" s="1" t="s">
        <v>34</v>
      </c>
      <c r="P4" s="151"/>
      <c r="Q4" s="151"/>
      <c r="R4" s="151"/>
      <c r="S4" s="151"/>
    </row>
    <row r="5" spans="1:26" x14ac:dyDescent="0.25">
      <c r="A5" s="1" t="s">
        <v>35</v>
      </c>
    </row>
    <row r="6" spans="1:26" x14ac:dyDescent="0.25">
      <c r="A6" s="1" t="s">
        <v>36</v>
      </c>
    </row>
    <row r="8" spans="1:26" x14ac:dyDescent="0.25">
      <c r="A8" s="16" t="s">
        <v>101</v>
      </c>
      <c r="B8" s="24"/>
      <c r="C8" s="24"/>
      <c r="D8" s="24"/>
      <c r="E8" s="24"/>
      <c r="F8" s="24"/>
      <c r="G8" s="25"/>
    </row>
    <row r="9" spans="1:26" ht="15" customHeight="1" x14ac:dyDescent="0.25">
      <c r="A9" s="150" t="s">
        <v>109</v>
      </c>
      <c r="B9" s="150"/>
      <c r="C9" s="150"/>
      <c r="D9" s="150"/>
      <c r="E9" s="150"/>
      <c r="F9" s="150"/>
      <c r="G9" s="150"/>
      <c r="H9" s="51"/>
    </row>
    <row r="10" spans="1:26" ht="38.25" customHeight="1" x14ac:dyDescent="0.25">
      <c r="A10" s="150"/>
      <c r="B10" s="150"/>
      <c r="C10" s="150"/>
      <c r="D10" s="150"/>
      <c r="E10" s="150"/>
      <c r="F10" s="150"/>
      <c r="G10" s="150"/>
      <c r="H10" s="51"/>
    </row>
    <row r="11" spans="1:26" x14ac:dyDescent="0.25">
      <c r="A11" s="51"/>
      <c r="B11" s="51"/>
      <c r="C11" s="51"/>
      <c r="D11" s="51"/>
      <c r="E11" s="51"/>
      <c r="F11" s="51"/>
      <c r="G11" s="52"/>
      <c r="H11" s="51"/>
    </row>
    <row r="12" spans="1:26" ht="15" customHeight="1" x14ac:dyDescent="0.25">
      <c r="B12" s="140" t="s">
        <v>118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71"/>
      <c r="N12" s="141" t="s">
        <v>117</v>
      </c>
      <c r="O12" s="142"/>
      <c r="P12" s="142"/>
      <c r="Q12" s="142"/>
      <c r="R12" s="142"/>
      <c r="S12" s="143"/>
      <c r="T12" s="57"/>
      <c r="U12" s="57"/>
      <c r="V12" s="144" t="s">
        <v>116</v>
      </c>
      <c r="W12" s="144"/>
      <c r="X12" s="144"/>
      <c r="Y12" s="144"/>
      <c r="Z12" s="144"/>
    </row>
    <row r="13" spans="1:26" ht="45" x14ac:dyDescent="0.25">
      <c r="A13" s="20"/>
      <c r="B13" s="50" t="s">
        <v>0</v>
      </c>
      <c r="C13" s="50" t="s">
        <v>43</v>
      </c>
      <c r="D13" s="56" t="s">
        <v>77</v>
      </c>
      <c r="E13" s="50" t="s">
        <v>39</v>
      </c>
      <c r="F13" s="50" t="s">
        <v>37</v>
      </c>
      <c r="G13" s="50" t="s">
        <v>2</v>
      </c>
      <c r="H13" s="56" t="s">
        <v>81</v>
      </c>
      <c r="I13" s="50" t="s">
        <v>115</v>
      </c>
      <c r="J13" s="50" t="s">
        <v>114</v>
      </c>
      <c r="K13" s="56" t="s">
        <v>79</v>
      </c>
      <c r="L13" s="50" t="s">
        <v>44</v>
      </c>
      <c r="M13" s="56" t="s">
        <v>78</v>
      </c>
      <c r="N13" s="50" t="s">
        <v>113</v>
      </c>
      <c r="O13" s="50" t="s">
        <v>112</v>
      </c>
      <c r="P13" s="56" t="s">
        <v>79</v>
      </c>
      <c r="Q13" s="50" t="s">
        <v>60</v>
      </c>
      <c r="R13" s="50" t="s">
        <v>61</v>
      </c>
      <c r="S13" s="50" t="s">
        <v>62</v>
      </c>
      <c r="T13" s="56" t="s">
        <v>80</v>
      </c>
      <c r="U13" s="56" t="s">
        <v>78</v>
      </c>
      <c r="V13" s="50" t="s">
        <v>49</v>
      </c>
      <c r="W13" s="50" t="s">
        <v>39</v>
      </c>
      <c r="X13" s="50" t="s">
        <v>50</v>
      </c>
      <c r="Y13" s="50" t="s">
        <v>47</v>
      </c>
      <c r="Z13" s="56" t="s">
        <v>78</v>
      </c>
    </row>
    <row r="14" spans="1:26" ht="30" x14ac:dyDescent="0.25">
      <c r="A14" s="3" t="s">
        <v>95</v>
      </c>
      <c r="B14" s="54" t="s">
        <v>33</v>
      </c>
      <c r="C14" s="54" t="s">
        <v>46</v>
      </c>
      <c r="D14" s="53"/>
      <c r="E14" s="54" t="s">
        <v>42</v>
      </c>
      <c r="F14" s="54" t="s">
        <v>38</v>
      </c>
      <c r="G14" s="54" t="s">
        <v>4</v>
      </c>
      <c r="H14" s="53"/>
      <c r="I14" s="54" t="s">
        <v>41</v>
      </c>
      <c r="J14" s="54" t="s">
        <v>3</v>
      </c>
      <c r="K14" s="53"/>
      <c r="L14" s="54" t="s">
        <v>45</v>
      </c>
      <c r="M14" s="53"/>
      <c r="N14" s="55" t="s">
        <v>58</v>
      </c>
      <c r="O14" s="55"/>
      <c r="P14" s="53"/>
      <c r="Q14" s="55" t="s">
        <v>59</v>
      </c>
      <c r="R14" s="55" t="s">
        <v>63</v>
      </c>
      <c r="S14" s="55" t="s">
        <v>64</v>
      </c>
      <c r="T14" s="53"/>
      <c r="U14" s="53"/>
      <c r="V14" s="97" t="s">
        <v>48</v>
      </c>
      <c r="W14" s="97" t="s">
        <v>111</v>
      </c>
      <c r="X14" s="97" t="s">
        <v>51</v>
      </c>
      <c r="Y14" s="97" t="s">
        <v>45</v>
      </c>
      <c r="Z14" s="53"/>
    </row>
    <row r="15" spans="1:26" x14ac:dyDescent="0.25">
      <c r="A15" s="8" t="s">
        <v>74</v>
      </c>
      <c r="B15" s="32"/>
      <c r="C15" s="32"/>
      <c r="D15" s="58">
        <f>SUM(B15:C15)</f>
        <v>0</v>
      </c>
      <c r="E15" s="32"/>
      <c r="F15" s="32"/>
      <c r="G15" s="32"/>
      <c r="H15" s="58">
        <f>SUM(F15:G15)</f>
        <v>0</v>
      </c>
      <c r="I15" s="32"/>
      <c r="J15" s="32"/>
      <c r="K15" s="58">
        <f>SUM(I15:J15)</f>
        <v>0</v>
      </c>
      <c r="L15" s="41"/>
      <c r="M15" s="92">
        <f>SUM(D15,E15,H15,K15,L15)</f>
        <v>0</v>
      </c>
      <c r="N15" s="41"/>
      <c r="O15" s="41"/>
      <c r="P15" s="92">
        <f>SUM(N15:O15)</f>
        <v>0</v>
      </c>
      <c r="Q15" s="41"/>
      <c r="R15" s="41"/>
      <c r="S15" s="41"/>
      <c r="T15" s="92">
        <f>SUM(R15:S15)</f>
        <v>0</v>
      </c>
      <c r="U15" s="92">
        <f>SUM(P15,Q15,T15)</f>
        <v>0</v>
      </c>
      <c r="V15" s="41"/>
      <c r="W15" s="41"/>
      <c r="X15" s="41"/>
      <c r="Y15" s="41"/>
      <c r="Z15" s="92">
        <f>SUM(V15:Y15)</f>
        <v>0</v>
      </c>
    </row>
    <row r="16" spans="1:26" x14ac:dyDescent="0.25">
      <c r="A16" s="4"/>
      <c r="B16" s="32"/>
      <c r="C16" s="32"/>
      <c r="D16" s="58"/>
      <c r="E16" s="32"/>
      <c r="F16" s="32"/>
      <c r="G16" s="32"/>
      <c r="H16" s="58"/>
      <c r="I16" s="32"/>
      <c r="J16" s="32"/>
      <c r="K16" s="58"/>
      <c r="L16" s="41"/>
      <c r="M16" s="92"/>
      <c r="N16" s="41"/>
      <c r="O16" s="41"/>
      <c r="P16" s="92"/>
      <c r="Q16" s="41"/>
      <c r="R16" s="41"/>
      <c r="S16" s="41"/>
      <c r="T16" s="92"/>
      <c r="U16" s="92"/>
      <c r="V16" s="41"/>
      <c r="W16" s="41"/>
      <c r="X16" s="41"/>
      <c r="Y16" s="41"/>
      <c r="Z16" s="92"/>
    </row>
    <row r="17" spans="1:26" x14ac:dyDescent="0.25">
      <c r="A17" s="5" t="s">
        <v>103</v>
      </c>
      <c r="B17" s="26"/>
      <c r="C17" s="26"/>
      <c r="D17" s="26"/>
      <c r="E17" s="26"/>
      <c r="F17" s="26"/>
      <c r="G17" s="28"/>
      <c r="H17" s="26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25">
      <c r="A18" s="6" t="s">
        <v>8</v>
      </c>
      <c r="B18" s="29"/>
      <c r="C18" s="29"/>
      <c r="D18" s="29"/>
      <c r="E18" s="29"/>
      <c r="F18" s="29"/>
      <c r="G18" s="31"/>
      <c r="H18" s="29"/>
      <c r="I18" s="29"/>
      <c r="J18" s="30"/>
      <c r="K18" s="3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4" t="s">
        <v>5</v>
      </c>
      <c r="B19" s="32"/>
      <c r="C19" s="32"/>
      <c r="D19" s="58">
        <f>SUM(B19:C19)</f>
        <v>0</v>
      </c>
      <c r="E19" s="32"/>
      <c r="F19" s="32"/>
      <c r="G19" s="32"/>
      <c r="H19" s="58">
        <f>SUM(F19:G19)</f>
        <v>0</v>
      </c>
      <c r="I19" s="32"/>
      <c r="J19" s="32"/>
      <c r="K19" s="58">
        <f>SUM(I19:J19)</f>
        <v>0</v>
      </c>
      <c r="L19" s="41"/>
      <c r="M19" s="92">
        <f>SUM(D19,E19,H19,K19,L19)</f>
        <v>0</v>
      </c>
      <c r="N19" s="41"/>
      <c r="O19" s="41"/>
      <c r="P19" s="92">
        <f>SUM(N19:O19)</f>
        <v>0</v>
      </c>
      <c r="Q19" s="41"/>
      <c r="R19" s="41"/>
      <c r="S19" s="41"/>
      <c r="T19" s="92">
        <f>SUM(R19:S19)</f>
        <v>0</v>
      </c>
      <c r="U19" s="92">
        <f>SUM(P19,Q19,T19)</f>
        <v>0</v>
      </c>
      <c r="V19" s="41"/>
      <c r="W19" s="41"/>
      <c r="X19" s="41"/>
      <c r="Y19" s="41"/>
      <c r="Z19" s="92">
        <f>SUM(V19:Y19)</f>
        <v>0</v>
      </c>
    </row>
    <row r="20" spans="1:26" x14ac:dyDescent="0.25">
      <c r="A20" s="4" t="s">
        <v>100</v>
      </c>
      <c r="B20" s="32"/>
      <c r="C20" s="32"/>
      <c r="D20" s="58"/>
      <c r="E20" s="32"/>
      <c r="F20" s="32"/>
      <c r="G20" s="32"/>
      <c r="H20" s="58"/>
      <c r="I20" s="32"/>
      <c r="J20" s="32"/>
      <c r="K20" s="58"/>
      <c r="L20" s="41"/>
      <c r="M20" s="92"/>
      <c r="N20" s="41"/>
      <c r="O20" s="41"/>
      <c r="P20" s="92"/>
      <c r="Q20" s="41"/>
      <c r="R20" s="41"/>
      <c r="S20" s="41"/>
      <c r="T20" s="92"/>
      <c r="U20" s="92"/>
      <c r="V20" s="41"/>
      <c r="W20" s="108">
        <v>100000000</v>
      </c>
      <c r="X20" s="41" t="s">
        <v>52</v>
      </c>
      <c r="Y20" s="41"/>
      <c r="Z20" s="92"/>
    </row>
    <row r="21" spans="1:26" x14ac:dyDescent="0.25">
      <c r="A21" s="4" t="s">
        <v>6</v>
      </c>
      <c r="B21" s="32"/>
      <c r="C21" s="32"/>
      <c r="D21" s="58"/>
      <c r="E21" s="32"/>
      <c r="F21" s="32"/>
      <c r="G21" s="32"/>
      <c r="H21" s="58"/>
      <c r="I21" s="32"/>
      <c r="J21" s="32"/>
      <c r="K21" s="58"/>
      <c r="L21" s="41"/>
      <c r="M21" s="92"/>
      <c r="N21" s="41"/>
      <c r="O21" s="41"/>
      <c r="P21" s="92"/>
      <c r="Q21" s="41"/>
      <c r="R21" s="41"/>
      <c r="S21" s="41"/>
      <c r="T21" s="92"/>
      <c r="U21" s="92"/>
      <c r="V21" s="41"/>
      <c r="W21" s="41"/>
      <c r="X21" s="41"/>
      <c r="Y21" s="41"/>
      <c r="Z21" s="92"/>
    </row>
    <row r="22" spans="1:26" x14ac:dyDescent="0.25">
      <c r="A22" s="7" t="s">
        <v>6</v>
      </c>
      <c r="B22" s="33"/>
      <c r="C22" s="33"/>
      <c r="D22" s="61"/>
      <c r="E22" s="33"/>
      <c r="F22" s="33"/>
      <c r="G22" s="33"/>
      <c r="H22" s="61"/>
      <c r="I22" s="33"/>
      <c r="J22" s="33"/>
      <c r="K22" s="61"/>
      <c r="L22" s="42"/>
      <c r="M22" s="93"/>
      <c r="N22" s="42"/>
      <c r="O22" s="42"/>
      <c r="P22" s="93"/>
      <c r="Q22" s="42"/>
      <c r="R22" s="42"/>
      <c r="S22" s="42"/>
      <c r="T22" s="93"/>
      <c r="U22" s="93"/>
      <c r="V22" s="42"/>
      <c r="W22" s="42"/>
      <c r="X22" s="42"/>
      <c r="Y22" s="42"/>
      <c r="Z22" s="93"/>
    </row>
    <row r="23" spans="1:26" x14ac:dyDescent="0.25">
      <c r="A23" s="14" t="s">
        <v>7</v>
      </c>
      <c r="B23" s="34">
        <f t="shared" ref="B23:G23" si="0">SUM(B19:B22)</f>
        <v>0</v>
      </c>
      <c r="C23" s="34">
        <f t="shared" si="0"/>
        <v>0</v>
      </c>
      <c r="D23" s="62">
        <f t="shared" si="0"/>
        <v>0</v>
      </c>
      <c r="E23" s="34">
        <f t="shared" si="0"/>
        <v>0</v>
      </c>
      <c r="F23" s="34">
        <f t="shared" si="0"/>
        <v>0</v>
      </c>
      <c r="G23" s="34">
        <f t="shared" si="0"/>
        <v>0</v>
      </c>
      <c r="H23" s="62">
        <f>SUM(F23:G23)</f>
        <v>0</v>
      </c>
      <c r="I23" s="34">
        <f>SUM(I19:I22)</f>
        <v>0</v>
      </c>
      <c r="J23" s="34">
        <f>SUM(J19:J22)</f>
        <v>0</v>
      </c>
      <c r="K23" s="62">
        <f>SUM(I23:J23)</f>
        <v>0</v>
      </c>
      <c r="L23" s="43">
        <f>SUM(L19:L22)</f>
        <v>0</v>
      </c>
      <c r="M23" s="94">
        <f>SUM(D23,E23,H23,K23,L23)</f>
        <v>0</v>
      </c>
      <c r="N23" s="43">
        <f>SUM(N19:N22)</f>
        <v>0</v>
      </c>
      <c r="O23" s="43">
        <f>SUM(O19:O22)</f>
        <v>0</v>
      </c>
      <c r="P23" s="94">
        <f>SUM(N23:O23)</f>
        <v>0</v>
      </c>
      <c r="Q23" s="43">
        <f>SUM(Q19:Q22)</f>
        <v>0</v>
      </c>
      <c r="R23" s="43">
        <f>SUM(R19:R22)</f>
        <v>0</v>
      </c>
      <c r="S23" s="43">
        <f>SUM(S19:S22)</f>
        <v>0</v>
      </c>
      <c r="T23" s="94">
        <f>SUM(R23:S23)</f>
        <v>0</v>
      </c>
      <c r="U23" s="94">
        <f>SUM(P23,Q23,T23)</f>
        <v>0</v>
      </c>
      <c r="V23" s="43">
        <f>SUM(V19:V22)</f>
        <v>0</v>
      </c>
      <c r="W23" s="43">
        <f>SUM(W19:W22)</f>
        <v>100000000</v>
      </c>
      <c r="X23" s="43">
        <f>SUM(X19:X22)</f>
        <v>0</v>
      </c>
      <c r="Y23" s="43">
        <f>SUM(Y19:Y22)</f>
        <v>0</v>
      </c>
      <c r="Z23" s="94">
        <f>SUM(V23:Y23)</f>
        <v>100000000</v>
      </c>
    </row>
    <row r="24" spans="1:26" ht="30" x14ac:dyDescent="0.25">
      <c r="A24" s="13" t="s">
        <v>104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x14ac:dyDescent="0.25">
      <c r="A25" s="8" t="s">
        <v>10</v>
      </c>
      <c r="B25" s="112">
        <v>-640599699.45000005</v>
      </c>
      <c r="C25" s="111">
        <v>-3013580.45</v>
      </c>
      <c r="D25" s="58">
        <f t="shared" ref="D25:D40" si="1">SUM(B25:C25)</f>
        <v>-643613279.9000001</v>
      </c>
      <c r="E25" s="111">
        <v>-267881.81</v>
      </c>
      <c r="F25" s="111">
        <v>-67923.42</v>
      </c>
      <c r="G25" s="111">
        <v>-631539.36</v>
      </c>
      <c r="H25" s="58">
        <f t="shared" ref="H25:H40" si="2">SUM(F25:G25)</f>
        <v>-699462.78</v>
      </c>
      <c r="I25" s="111">
        <v>-917644.85</v>
      </c>
      <c r="J25" s="111">
        <v>-5705769.0599999996</v>
      </c>
      <c r="K25" s="58">
        <f t="shared" ref="K25:K40" si="3">SUM(I25:J25)</f>
        <v>-6623413.9099999992</v>
      </c>
      <c r="L25" s="45"/>
      <c r="M25" s="92">
        <f t="shared" ref="M25:M40" si="4">SUM(D25,E25,H25,K25,L25)</f>
        <v>-651204038.39999998</v>
      </c>
      <c r="N25" s="108">
        <v>-148640497.77000001</v>
      </c>
      <c r="O25" s="108">
        <v>-285299.88</v>
      </c>
      <c r="P25" s="92">
        <f t="shared" ref="P25:P40" si="5">SUM(N25:O25)</f>
        <v>-148925797.65000001</v>
      </c>
      <c r="Q25" s="111">
        <v>-1079092.01</v>
      </c>
      <c r="R25" s="108">
        <f>-21040549</f>
        <v>-21040549</v>
      </c>
      <c r="S25" s="108">
        <f>-1243399967.9</f>
        <v>-1243399967.9000001</v>
      </c>
      <c r="T25" s="92">
        <f t="shared" ref="T25:T40" si="6">SUM(R25:S25)</f>
        <v>-1264440516.9000001</v>
      </c>
      <c r="U25" s="92">
        <v>0</v>
      </c>
      <c r="V25" s="109">
        <v>-2854751414.5500002</v>
      </c>
      <c r="W25" s="45"/>
      <c r="X25" s="108">
        <v>-106472139.52</v>
      </c>
      <c r="Y25" s="45"/>
      <c r="Z25" s="92">
        <f t="shared" ref="Z25:Z40" si="7">SUM(V25:Y25)</f>
        <v>-2961223554.0700002</v>
      </c>
    </row>
    <row r="26" spans="1:26" x14ac:dyDescent="0.25">
      <c r="A26" s="8" t="s">
        <v>9</v>
      </c>
      <c r="B26" s="35"/>
      <c r="C26" s="35"/>
      <c r="D26" s="58">
        <f t="shared" si="1"/>
        <v>0</v>
      </c>
      <c r="E26" s="35"/>
      <c r="F26" s="35">
        <v>0</v>
      </c>
      <c r="G26" s="35">
        <v>0</v>
      </c>
      <c r="H26" s="58">
        <f t="shared" si="2"/>
        <v>0</v>
      </c>
      <c r="I26" s="35"/>
      <c r="J26" s="111">
        <v>-273750.87</v>
      </c>
      <c r="K26" s="58">
        <f t="shared" si="3"/>
        <v>-273750.87</v>
      </c>
      <c r="L26" s="45"/>
      <c r="M26" s="92">
        <f t="shared" si="4"/>
        <v>-273750.87</v>
      </c>
      <c r="N26" s="108">
        <v>-391072.66</v>
      </c>
      <c r="O26" s="45"/>
      <c r="P26" s="92">
        <f t="shared" si="5"/>
        <v>-391072.66</v>
      </c>
      <c r="Q26" s="45"/>
      <c r="R26" s="108">
        <f>-518720</f>
        <v>-518720</v>
      </c>
      <c r="S26" s="108">
        <f>-854969.47</f>
        <v>-854969.47</v>
      </c>
      <c r="T26" s="92">
        <f t="shared" si="6"/>
        <v>-1373689.47</v>
      </c>
      <c r="U26" s="92">
        <v>0</v>
      </c>
      <c r="V26" s="45"/>
      <c r="W26" s="45"/>
      <c r="X26" s="45"/>
      <c r="Y26" s="45"/>
      <c r="Z26" s="92">
        <f t="shared" si="7"/>
        <v>0</v>
      </c>
    </row>
    <row r="27" spans="1:26" x14ac:dyDescent="0.25">
      <c r="A27" s="8" t="s">
        <v>11</v>
      </c>
      <c r="B27" s="35"/>
      <c r="C27" s="35"/>
      <c r="D27" s="58">
        <f t="shared" si="1"/>
        <v>0</v>
      </c>
      <c r="E27" s="35"/>
      <c r="F27" s="35"/>
      <c r="G27" s="35"/>
      <c r="H27" s="58">
        <f t="shared" si="2"/>
        <v>0</v>
      </c>
      <c r="I27" s="35"/>
      <c r="J27" s="35"/>
      <c r="K27" s="58">
        <f t="shared" si="3"/>
        <v>0</v>
      </c>
      <c r="L27" s="45"/>
      <c r="M27" s="92">
        <f t="shared" si="4"/>
        <v>0</v>
      </c>
      <c r="N27" s="45"/>
      <c r="O27" s="45"/>
      <c r="P27" s="92">
        <f t="shared" si="5"/>
        <v>0</v>
      </c>
      <c r="Q27" s="45"/>
      <c r="R27" s="45"/>
      <c r="S27" s="45"/>
      <c r="T27" s="92">
        <f t="shared" si="6"/>
        <v>0</v>
      </c>
      <c r="U27" s="92">
        <v>0</v>
      </c>
      <c r="V27" s="45"/>
      <c r="W27" s="45"/>
      <c r="X27" s="45"/>
      <c r="Y27" s="45"/>
      <c r="Z27" s="92">
        <f t="shared" si="7"/>
        <v>0</v>
      </c>
    </row>
    <row r="28" spans="1:26" x14ac:dyDescent="0.25">
      <c r="A28" s="9" t="s">
        <v>12</v>
      </c>
      <c r="B28" s="35"/>
      <c r="C28" s="35"/>
      <c r="D28" s="58">
        <f t="shared" si="1"/>
        <v>0</v>
      </c>
      <c r="E28" s="35"/>
      <c r="F28" s="35"/>
      <c r="G28" s="35"/>
      <c r="H28" s="58">
        <f t="shared" si="2"/>
        <v>0</v>
      </c>
      <c r="I28" s="35"/>
      <c r="J28" s="35"/>
      <c r="K28" s="58">
        <f t="shared" si="3"/>
        <v>0</v>
      </c>
      <c r="L28" s="45"/>
      <c r="M28" s="92">
        <f t="shared" si="4"/>
        <v>0</v>
      </c>
      <c r="N28" s="45"/>
      <c r="O28" s="45"/>
      <c r="P28" s="92">
        <f t="shared" si="5"/>
        <v>0</v>
      </c>
      <c r="Q28" s="45"/>
      <c r="R28" s="45"/>
      <c r="S28" s="45"/>
      <c r="T28" s="92">
        <f t="shared" si="6"/>
        <v>0</v>
      </c>
      <c r="U28" s="92">
        <v>0</v>
      </c>
      <c r="V28" s="45"/>
      <c r="W28" s="45"/>
      <c r="X28" s="45"/>
      <c r="Y28" s="45"/>
      <c r="Z28" s="92">
        <f t="shared" si="7"/>
        <v>0</v>
      </c>
    </row>
    <row r="29" spans="1:26" ht="30" x14ac:dyDescent="0.25">
      <c r="A29" s="10" t="s">
        <v>30</v>
      </c>
      <c r="B29" s="111">
        <v>71751716.799999997</v>
      </c>
      <c r="C29" s="111">
        <v>385.03</v>
      </c>
      <c r="D29" s="58">
        <f t="shared" si="1"/>
        <v>71752101.829999998</v>
      </c>
      <c r="E29" s="111">
        <v>267881.81</v>
      </c>
      <c r="F29" s="111">
        <v>24000</v>
      </c>
      <c r="G29" s="111">
        <v>631539.36</v>
      </c>
      <c r="H29" s="58">
        <f t="shared" si="2"/>
        <v>655539.36</v>
      </c>
      <c r="I29" s="111">
        <v>756317.26</v>
      </c>
      <c r="J29" s="35"/>
      <c r="K29" s="58">
        <f t="shared" si="3"/>
        <v>756317.26</v>
      </c>
      <c r="L29" s="45"/>
      <c r="M29" s="92">
        <f t="shared" si="4"/>
        <v>73431840.260000005</v>
      </c>
      <c r="N29" s="45"/>
      <c r="O29" s="45"/>
      <c r="P29" s="92">
        <f t="shared" si="5"/>
        <v>0</v>
      </c>
      <c r="Q29" s="45"/>
      <c r="R29" s="45"/>
      <c r="S29" s="108">
        <v>2.58</v>
      </c>
      <c r="T29" s="92">
        <f t="shared" si="6"/>
        <v>2.58</v>
      </c>
      <c r="U29" s="92">
        <v>0</v>
      </c>
      <c r="V29" s="108">
        <v>40.08</v>
      </c>
      <c r="W29" s="45"/>
      <c r="X29" s="45"/>
      <c r="Y29" s="45"/>
      <c r="Z29" s="92">
        <f t="shared" si="7"/>
        <v>40.08</v>
      </c>
    </row>
    <row r="30" spans="1:26" ht="30" x14ac:dyDescent="0.25">
      <c r="A30" s="11" t="s">
        <v>31</v>
      </c>
      <c r="B30" s="35"/>
      <c r="C30" s="35"/>
      <c r="D30" s="58">
        <f t="shared" si="1"/>
        <v>0</v>
      </c>
      <c r="E30" s="35"/>
      <c r="F30" s="35"/>
      <c r="G30" s="35"/>
      <c r="H30" s="58">
        <f t="shared" si="2"/>
        <v>0</v>
      </c>
      <c r="I30" s="35"/>
      <c r="J30" s="35"/>
      <c r="K30" s="58">
        <f t="shared" si="3"/>
        <v>0</v>
      </c>
      <c r="L30" s="45"/>
      <c r="M30" s="92">
        <f t="shared" si="4"/>
        <v>0</v>
      </c>
      <c r="N30" s="45"/>
      <c r="O30" s="45"/>
      <c r="P30" s="92">
        <f t="shared" si="5"/>
        <v>0</v>
      </c>
      <c r="Q30" s="45"/>
      <c r="R30" s="45"/>
      <c r="S30" s="45"/>
      <c r="T30" s="92">
        <f t="shared" si="6"/>
        <v>0</v>
      </c>
      <c r="U30" s="92">
        <v>0</v>
      </c>
      <c r="V30" s="45"/>
      <c r="W30" s="45"/>
      <c r="X30" s="45"/>
      <c r="Y30" s="45"/>
      <c r="Z30" s="92">
        <f t="shared" si="7"/>
        <v>0</v>
      </c>
    </row>
    <row r="31" spans="1:26" ht="30" x14ac:dyDescent="0.25">
      <c r="A31" s="10" t="s">
        <v>13</v>
      </c>
      <c r="B31" s="35"/>
      <c r="C31" s="111">
        <v>-0.92</v>
      </c>
      <c r="D31" s="58">
        <f t="shared" si="1"/>
        <v>-0.92</v>
      </c>
      <c r="E31" s="35"/>
      <c r="F31" s="111">
        <v>-0.01</v>
      </c>
      <c r="G31" s="35"/>
      <c r="H31" s="58">
        <f t="shared" si="2"/>
        <v>-0.01</v>
      </c>
      <c r="I31" s="111">
        <v>-194.34</v>
      </c>
      <c r="J31" s="111">
        <v>-79.8</v>
      </c>
      <c r="K31" s="58">
        <f t="shared" si="3"/>
        <v>-274.14</v>
      </c>
      <c r="L31" s="45"/>
      <c r="M31" s="92">
        <f t="shared" si="4"/>
        <v>-275.07</v>
      </c>
      <c r="N31" s="108">
        <v>-53.82</v>
      </c>
      <c r="O31" s="45"/>
      <c r="P31" s="92">
        <f t="shared" si="5"/>
        <v>-53.82</v>
      </c>
      <c r="Q31" s="111">
        <v>-4169256.99</v>
      </c>
      <c r="R31" s="108">
        <v>-37.630000000000003</v>
      </c>
      <c r="S31" s="45"/>
      <c r="T31" s="92">
        <f t="shared" si="6"/>
        <v>-37.630000000000003</v>
      </c>
      <c r="U31" s="92">
        <v>0</v>
      </c>
      <c r="V31" s="45"/>
      <c r="W31" s="45"/>
      <c r="X31" s="45"/>
      <c r="Y31" s="45"/>
      <c r="Z31" s="92">
        <f t="shared" si="7"/>
        <v>0</v>
      </c>
    </row>
    <row r="32" spans="1:26" ht="30" x14ac:dyDescent="0.25">
      <c r="A32" s="10" t="s">
        <v>14</v>
      </c>
      <c r="B32" s="35"/>
      <c r="C32" s="35"/>
      <c r="D32" s="58">
        <f t="shared" si="1"/>
        <v>0</v>
      </c>
      <c r="E32" s="35"/>
      <c r="F32" s="35"/>
      <c r="G32" s="35"/>
      <c r="H32" s="58">
        <f t="shared" si="2"/>
        <v>0</v>
      </c>
      <c r="I32" s="35"/>
      <c r="J32" s="35"/>
      <c r="K32" s="58">
        <f t="shared" si="3"/>
        <v>0</v>
      </c>
      <c r="L32" s="45"/>
      <c r="M32" s="92">
        <f t="shared" si="4"/>
        <v>0</v>
      </c>
      <c r="N32" s="45"/>
      <c r="O32" s="45"/>
      <c r="P32" s="92">
        <f t="shared" si="5"/>
        <v>0</v>
      </c>
      <c r="Q32" s="45"/>
      <c r="R32" s="45"/>
      <c r="S32" s="45"/>
      <c r="T32" s="92">
        <f t="shared" si="6"/>
        <v>0</v>
      </c>
      <c r="U32" s="92">
        <v>0</v>
      </c>
      <c r="V32" s="45"/>
      <c r="W32" s="45"/>
      <c r="X32" s="45"/>
      <c r="Y32" s="45"/>
      <c r="Z32" s="92">
        <f t="shared" si="7"/>
        <v>0</v>
      </c>
    </row>
    <row r="33" spans="1:26" x14ac:dyDescent="0.25">
      <c r="A33" s="8" t="s">
        <v>15</v>
      </c>
      <c r="B33" s="112">
        <v>-68164656.700000003</v>
      </c>
      <c r="C33" s="111">
        <v>-25033.200000000001</v>
      </c>
      <c r="D33" s="58">
        <f t="shared" si="1"/>
        <v>-68189689.900000006</v>
      </c>
      <c r="E33" s="35"/>
      <c r="F33" s="35"/>
      <c r="G33" s="35"/>
      <c r="H33" s="58">
        <f t="shared" si="2"/>
        <v>0</v>
      </c>
      <c r="I33" s="35"/>
      <c r="J33" s="35"/>
      <c r="K33" s="58">
        <f t="shared" si="3"/>
        <v>0</v>
      </c>
      <c r="L33" s="45"/>
      <c r="M33" s="92">
        <f t="shared" si="4"/>
        <v>-68189689.900000006</v>
      </c>
      <c r="N33" s="108">
        <v>-4712916.57</v>
      </c>
      <c r="O33" s="45"/>
      <c r="P33" s="92">
        <f t="shared" si="5"/>
        <v>-4712916.57</v>
      </c>
      <c r="Q33" s="111">
        <v>-2881936.11</v>
      </c>
      <c r="R33" s="108">
        <f>-644291.12</f>
        <v>-644291.12</v>
      </c>
      <c r="S33" s="110">
        <f>-10157394.73</f>
        <v>-10157394.73</v>
      </c>
      <c r="T33" s="92">
        <f t="shared" si="6"/>
        <v>-10801685.85</v>
      </c>
      <c r="U33" s="92">
        <v>0</v>
      </c>
      <c r="V33" s="109">
        <v>-45296375.700000003</v>
      </c>
      <c r="W33" s="45"/>
      <c r="X33" s="108">
        <v>-15235116.369999999</v>
      </c>
      <c r="Y33" s="108">
        <v>-1225027.8700000001</v>
      </c>
      <c r="Z33" s="92">
        <f t="shared" si="7"/>
        <v>-61756519.939999998</v>
      </c>
    </row>
    <row r="34" spans="1:26" x14ac:dyDescent="0.25">
      <c r="A34" s="8" t="s">
        <v>16</v>
      </c>
      <c r="B34" s="105">
        <v>-403415701.24000001</v>
      </c>
      <c r="C34" s="105">
        <v>-3879885.69</v>
      </c>
      <c r="D34" s="58">
        <f t="shared" si="1"/>
        <v>-407295586.93000001</v>
      </c>
      <c r="E34" s="105">
        <v>-136873.26</v>
      </c>
      <c r="F34" s="105">
        <v>-392611.19</v>
      </c>
      <c r="G34" s="105">
        <v>-9661372.0600000005</v>
      </c>
      <c r="H34" s="58">
        <f t="shared" si="2"/>
        <v>-10053983.25</v>
      </c>
      <c r="I34" s="105">
        <v>-2243911.11</v>
      </c>
      <c r="J34" s="105">
        <v>-76254904.840000004</v>
      </c>
      <c r="K34" s="58">
        <f t="shared" si="3"/>
        <v>-78498815.950000003</v>
      </c>
      <c r="L34" s="106">
        <v>-1450755.73</v>
      </c>
      <c r="M34" s="92">
        <f t="shared" si="4"/>
        <v>-497436015.12</v>
      </c>
      <c r="N34" s="106">
        <v>-130208486.79000001</v>
      </c>
      <c r="O34" s="106">
        <v>-8810.1200000000008</v>
      </c>
      <c r="P34" s="92">
        <f t="shared" si="5"/>
        <v>-130217296.91000001</v>
      </c>
      <c r="Q34" s="106">
        <v>-14408376.49</v>
      </c>
      <c r="R34" s="106">
        <v>-6730723.4900000002</v>
      </c>
      <c r="S34" s="106">
        <v>-25442556.129999999</v>
      </c>
      <c r="T34" s="92">
        <f t="shared" si="6"/>
        <v>-32173279.619999997</v>
      </c>
      <c r="U34" s="95">
        <v>0</v>
      </c>
      <c r="V34" s="106">
        <v>-75034516.060000002</v>
      </c>
      <c r="W34" s="46"/>
      <c r="X34" s="106">
        <v>-21304972.120000001</v>
      </c>
      <c r="Y34" s="106">
        <v>-1667788.46</v>
      </c>
      <c r="Z34" s="92">
        <f t="shared" si="7"/>
        <v>-98007276.640000001</v>
      </c>
    </row>
    <row r="35" spans="1:26" x14ac:dyDescent="0.25">
      <c r="A35" s="8" t="s">
        <v>17</v>
      </c>
      <c r="B35" s="36"/>
      <c r="C35" s="36"/>
      <c r="D35" s="58">
        <f t="shared" si="1"/>
        <v>0</v>
      </c>
      <c r="E35" s="36"/>
      <c r="F35" s="36"/>
      <c r="G35" s="36"/>
      <c r="H35" s="58">
        <f t="shared" si="2"/>
        <v>0</v>
      </c>
      <c r="I35" s="36"/>
      <c r="J35" s="36"/>
      <c r="K35" s="58">
        <f t="shared" si="3"/>
        <v>0</v>
      </c>
      <c r="L35" s="46"/>
      <c r="M35" s="92">
        <f t="shared" si="4"/>
        <v>0</v>
      </c>
      <c r="N35" s="46"/>
      <c r="O35" s="46"/>
      <c r="P35" s="92">
        <f t="shared" si="5"/>
        <v>0</v>
      </c>
      <c r="Q35" s="46"/>
      <c r="R35" s="46"/>
      <c r="S35" s="46"/>
      <c r="T35" s="92">
        <f t="shared" si="6"/>
        <v>0</v>
      </c>
      <c r="U35" s="95">
        <v>0</v>
      </c>
      <c r="V35" s="46"/>
      <c r="W35" s="46"/>
      <c r="X35" s="46"/>
      <c r="Y35" s="46"/>
      <c r="Z35" s="92">
        <f t="shared" si="7"/>
        <v>0</v>
      </c>
    </row>
    <row r="36" spans="1:26" x14ac:dyDescent="0.25">
      <c r="A36" s="8" t="s">
        <v>18</v>
      </c>
      <c r="B36" s="36"/>
      <c r="C36" s="36"/>
      <c r="D36" s="58">
        <f t="shared" si="1"/>
        <v>0</v>
      </c>
      <c r="E36" s="36"/>
      <c r="F36" s="36"/>
      <c r="G36" s="36"/>
      <c r="H36" s="58">
        <f t="shared" si="2"/>
        <v>0</v>
      </c>
      <c r="I36" s="36"/>
      <c r="J36" s="36"/>
      <c r="K36" s="58">
        <f t="shared" si="3"/>
        <v>0</v>
      </c>
      <c r="L36" s="46"/>
      <c r="M36" s="92">
        <f t="shared" si="4"/>
        <v>0</v>
      </c>
      <c r="N36" s="46"/>
      <c r="O36" s="46"/>
      <c r="P36" s="92">
        <f t="shared" si="5"/>
        <v>0</v>
      </c>
      <c r="Q36" s="46"/>
      <c r="R36" s="46"/>
      <c r="S36" s="46"/>
      <c r="T36" s="92">
        <f t="shared" si="6"/>
        <v>0</v>
      </c>
      <c r="U36" s="95">
        <v>0</v>
      </c>
      <c r="V36" s="46"/>
      <c r="W36" s="46"/>
      <c r="X36" s="46"/>
      <c r="Y36" s="46"/>
      <c r="Z36" s="92">
        <f t="shared" si="7"/>
        <v>0</v>
      </c>
    </row>
    <row r="37" spans="1:26" ht="30" x14ac:dyDescent="0.25">
      <c r="A37" s="10" t="s">
        <v>19</v>
      </c>
      <c r="B37" s="36"/>
      <c r="C37" s="36"/>
      <c r="D37" s="58">
        <f t="shared" si="1"/>
        <v>0</v>
      </c>
      <c r="E37" s="36"/>
      <c r="F37" s="36"/>
      <c r="G37" s="36"/>
      <c r="H37" s="58">
        <f t="shared" si="2"/>
        <v>0</v>
      </c>
      <c r="I37" s="36"/>
      <c r="J37" s="36"/>
      <c r="K37" s="58">
        <f t="shared" si="3"/>
        <v>0</v>
      </c>
      <c r="L37" s="46"/>
      <c r="M37" s="92">
        <f t="shared" si="4"/>
        <v>0</v>
      </c>
      <c r="N37" s="106">
        <v>793.41</v>
      </c>
      <c r="O37" s="46"/>
      <c r="P37" s="92">
        <f t="shared" si="5"/>
        <v>793.41</v>
      </c>
      <c r="Q37" s="46"/>
      <c r="R37" s="46"/>
      <c r="S37" s="46"/>
      <c r="T37" s="92">
        <f t="shared" si="6"/>
        <v>0</v>
      </c>
      <c r="U37" s="95">
        <v>0</v>
      </c>
      <c r="V37" s="46"/>
      <c r="W37" s="46"/>
      <c r="X37" s="46"/>
      <c r="Y37" s="46"/>
      <c r="Z37" s="92">
        <f t="shared" si="7"/>
        <v>0</v>
      </c>
    </row>
    <row r="38" spans="1:26" ht="30" x14ac:dyDescent="0.25">
      <c r="A38" s="9" t="s">
        <v>20</v>
      </c>
      <c r="B38" s="105">
        <v>3396150.45</v>
      </c>
      <c r="C38" s="105">
        <v>6316.43</v>
      </c>
      <c r="D38" s="58">
        <f t="shared" si="1"/>
        <v>3402466.8800000004</v>
      </c>
      <c r="E38" s="36"/>
      <c r="F38" s="36"/>
      <c r="G38" s="36"/>
      <c r="H38" s="58">
        <f t="shared" si="2"/>
        <v>0</v>
      </c>
      <c r="I38" s="105">
        <v>16790.82</v>
      </c>
      <c r="J38" s="36"/>
      <c r="K38" s="58">
        <f t="shared" si="3"/>
        <v>16790.82</v>
      </c>
      <c r="L38" s="46"/>
      <c r="M38" s="92">
        <f t="shared" si="4"/>
        <v>3419257.7</v>
      </c>
      <c r="N38" s="46"/>
      <c r="O38" s="46"/>
      <c r="P38" s="92">
        <f t="shared" si="5"/>
        <v>0</v>
      </c>
      <c r="Q38" s="46"/>
      <c r="R38" s="46"/>
      <c r="S38" s="46"/>
      <c r="T38" s="92">
        <f t="shared" si="6"/>
        <v>0</v>
      </c>
      <c r="U38" s="95">
        <v>0</v>
      </c>
      <c r="V38" s="46"/>
      <c r="W38" s="46"/>
      <c r="X38" s="46"/>
      <c r="Y38" s="46"/>
      <c r="Z38" s="92">
        <f t="shared" si="7"/>
        <v>0</v>
      </c>
    </row>
    <row r="39" spans="1:26" x14ac:dyDescent="0.25">
      <c r="A39" s="10" t="s">
        <v>21</v>
      </c>
      <c r="B39" s="36"/>
      <c r="C39" s="36"/>
      <c r="D39" s="58">
        <f t="shared" si="1"/>
        <v>0</v>
      </c>
      <c r="E39" s="36"/>
      <c r="F39" s="36"/>
      <c r="G39" s="36"/>
      <c r="H39" s="58">
        <f t="shared" si="2"/>
        <v>0</v>
      </c>
      <c r="I39" s="36"/>
      <c r="J39" s="36"/>
      <c r="K39" s="58">
        <f t="shared" si="3"/>
        <v>0</v>
      </c>
      <c r="L39" s="46"/>
      <c r="M39" s="92">
        <f t="shared" si="4"/>
        <v>0</v>
      </c>
      <c r="N39" s="46"/>
      <c r="O39" s="46"/>
      <c r="P39" s="92">
        <f t="shared" si="5"/>
        <v>0</v>
      </c>
      <c r="Q39" s="46"/>
      <c r="R39" s="46"/>
      <c r="S39" s="46"/>
      <c r="T39" s="92">
        <f t="shared" si="6"/>
        <v>0</v>
      </c>
      <c r="U39" s="95">
        <v>0</v>
      </c>
      <c r="V39" s="46"/>
      <c r="W39" s="46"/>
      <c r="X39" s="46"/>
      <c r="Y39" s="46"/>
      <c r="Z39" s="92">
        <f t="shared" si="7"/>
        <v>0</v>
      </c>
    </row>
    <row r="40" spans="1:26" x14ac:dyDescent="0.25">
      <c r="A40" s="9" t="s">
        <v>22</v>
      </c>
      <c r="B40" s="105">
        <v>-598482.54</v>
      </c>
      <c r="C40" s="36"/>
      <c r="D40" s="58">
        <f t="shared" si="1"/>
        <v>-598482.54</v>
      </c>
      <c r="E40" s="36"/>
      <c r="F40" s="36"/>
      <c r="G40" s="36"/>
      <c r="H40" s="58">
        <f t="shared" si="2"/>
        <v>0</v>
      </c>
      <c r="I40" s="105">
        <v>-1664.47</v>
      </c>
      <c r="J40" s="36"/>
      <c r="K40" s="58">
        <f t="shared" si="3"/>
        <v>-1664.47</v>
      </c>
      <c r="L40" s="46"/>
      <c r="M40" s="92">
        <f t="shared" si="4"/>
        <v>-600147.01</v>
      </c>
      <c r="N40" s="46"/>
      <c r="O40" s="46"/>
      <c r="P40" s="92">
        <f t="shared" si="5"/>
        <v>0</v>
      </c>
      <c r="Q40" s="46"/>
      <c r="R40" s="46"/>
      <c r="S40" s="106">
        <v>-23102</v>
      </c>
      <c r="T40" s="92">
        <f t="shared" si="6"/>
        <v>-23102</v>
      </c>
      <c r="U40" s="95">
        <v>0</v>
      </c>
      <c r="V40" s="106">
        <v>-94.76</v>
      </c>
      <c r="W40" s="46"/>
      <c r="X40" s="46"/>
      <c r="Y40" s="46"/>
      <c r="Z40" s="92">
        <f t="shared" si="7"/>
        <v>-94.76</v>
      </c>
    </row>
    <row r="41" spans="1:26" ht="30" x14ac:dyDescent="0.25">
      <c r="A41" s="98" t="s">
        <v>106</v>
      </c>
      <c r="B41" s="38">
        <f t="shared" ref="B41:V41" si="8">SUM(B25:B40)</f>
        <v>-1037630672.6800001</v>
      </c>
      <c r="C41" s="38">
        <f t="shared" si="8"/>
        <v>-6911798.8000000007</v>
      </c>
      <c r="D41" s="65">
        <f t="shared" si="8"/>
        <v>-1044542471.4799999</v>
      </c>
      <c r="E41" s="38">
        <f t="shared" si="8"/>
        <v>-136873.26</v>
      </c>
      <c r="F41" s="38">
        <f t="shared" si="8"/>
        <v>-436534.62</v>
      </c>
      <c r="G41" s="38">
        <f t="shared" si="8"/>
        <v>-9661372.0600000005</v>
      </c>
      <c r="H41" s="65">
        <f t="shared" si="8"/>
        <v>-10097906.68</v>
      </c>
      <c r="I41" s="38">
        <f t="shared" si="8"/>
        <v>-2390306.6900000004</v>
      </c>
      <c r="J41" s="38">
        <f t="shared" si="8"/>
        <v>-82234504.570000008</v>
      </c>
      <c r="K41" s="65">
        <f t="shared" si="8"/>
        <v>-84624811.260000005</v>
      </c>
      <c r="L41" s="38">
        <f t="shared" si="8"/>
        <v>-1450755.73</v>
      </c>
      <c r="M41" s="65">
        <f t="shared" si="8"/>
        <v>-1140852818.4099998</v>
      </c>
      <c r="N41" s="38">
        <f t="shared" si="8"/>
        <v>-283952234.19999999</v>
      </c>
      <c r="O41" s="38">
        <f t="shared" si="8"/>
        <v>-294110</v>
      </c>
      <c r="P41" s="65">
        <f t="shared" si="8"/>
        <v>-284246344.19999999</v>
      </c>
      <c r="Q41" s="38">
        <f t="shared" si="8"/>
        <v>-22538661.600000001</v>
      </c>
      <c r="R41" s="38">
        <f t="shared" si="8"/>
        <v>-28934321.240000002</v>
      </c>
      <c r="S41" s="38">
        <f t="shared" si="8"/>
        <v>-1279877987.6500003</v>
      </c>
      <c r="T41" s="65">
        <f t="shared" si="8"/>
        <v>-1308812308.8900001</v>
      </c>
      <c r="U41" s="65">
        <f t="shared" si="8"/>
        <v>0</v>
      </c>
      <c r="V41" s="38">
        <f t="shared" si="8"/>
        <v>-2975082360.9900002</v>
      </c>
      <c r="W41" s="38"/>
      <c r="X41" s="38">
        <f>SUM(X25:X40)</f>
        <v>-143012228.00999999</v>
      </c>
      <c r="Y41" s="38">
        <f>SUM(Y25:Y40)</f>
        <v>-2892816.33</v>
      </c>
      <c r="Z41" s="99">
        <f>SUM(Z25:Z40)</f>
        <v>-3120987405.3300004</v>
      </c>
    </row>
    <row r="42" spans="1:26" x14ac:dyDescent="0.25">
      <c r="A42" s="10" t="s">
        <v>96</v>
      </c>
      <c r="B42" s="105">
        <v>920038243.41999996</v>
      </c>
      <c r="C42" s="105">
        <v>3496379.42</v>
      </c>
      <c r="D42" s="58">
        <f>SUM(B42:C42)</f>
        <v>923534622.83999991</v>
      </c>
      <c r="E42" s="36"/>
      <c r="F42" s="105">
        <v>460534.61</v>
      </c>
      <c r="G42" s="105">
        <v>499027.56</v>
      </c>
      <c r="H42" s="58">
        <f>SUM(F42:G42)</f>
        <v>959562.16999999993</v>
      </c>
      <c r="I42" s="104">
        <v>3108092.95</v>
      </c>
      <c r="J42" s="104">
        <v>79211699.030000001</v>
      </c>
      <c r="K42" s="58">
        <f>SUM(I42:J42)</f>
        <v>82319791.980000004</v>
      </c>
      <c r="L42" s="46"/>
      <c r="M42" s="92">
        <f>SUM(D42,E42,H42,K42,L42)</f>
        <v>1006813976.9899999</v>
      </c>
      <c r="N42" s="103">
        <v>275214268.88999999</v>
      </c>
      <c r="O42" s="103">
        <v>294110</v>
      </c>
      <c r="P42" s="92">
        <f>SUM(N42:O42)</f>
        <v>275508378.88999999</v>
      </c>
      <c r="Q42" s="106">
        <v>13419593</v>
      </c>
      <c r="R42" s="106">
        <v>3118679.33</v>
      </c>
      <c r="S42" s="106">
        <v>5355246.91</v>
      </c>
      <c r="T42" s="92">
        <f>SUM(R42:S42)</f>
        <v>8473926.2400000002</v>
      </c>
      <c r="U42" s="95">
        <v>0</v>
      </c>
      <c r="V42" s="106">
        <v>8158726.2800000003</v>
      </c>
      <c r="W42" s="46"/>
      <c r="X42" s="106">
        <v>76083333.329999998</v>
      </c>
      <c r="Y42" s="46"/>
      <c r="Z42" s="92">
        <f>SUM(V42:Y42)</f>
        <v>84242059.609999999</v>
      </c>
    </row>
    <row r="43" spans="1:26" x14ac:dyDescent="0.25">
      <c r="A43" s="10" t="s">
        <v>105</v>
      </c>
      <c r="B43" s="36"/>
      <c r="C43" s="36"/>
      <c r="D43" s="58"/>
      <c r="E43" s="36"/>
      <c r="F43" s="36"/>
      <c r="G43" s="36"/>
      <c r="H43" s="58">
        <f>SUM(F43:G43)</f>
        <v>0</v>
      </c>
      <c r="I43" s="36"/>
      <c r="J43" s="104">
        <v>626253.53</v>
      </c>
      <c r="K43" s="58">
        <f>SUM(I43:J43)</f>
        <v>626253.53</v>
      </c>
      <c r="L43" s="46"/>
      <c r="M43" s="92"/>
      <c r="N43" s="46">
        <v>0</v>
      </c>
      <c r="O43" s="46"/>
      <c r="P43" s="92"/>
      <c r="Q43" s="46"/>
      <c r="R43" s="106">
        <v>416114.05</v>
      </c>
      <c r="S43" s="106">
        <v>2160855.29</v>
      </c>
      <c r="T43" s="92">
        <f>SUM(R43:S43)</f>
        <v>2576969.34</v>
      </c>
      <c r="U43" s="95"/>
      <c r="V43" s="46"/>
      <c r="W43" s="46"/>
      <c r="X43" s="46"/>
      <c r="Y43" s="46"/>
      <c r="Z43" s="92">
        <f>SUM(V43:Y43)</f>
        <v>0</v>
      </c>
    </row>
    <row r="44" spans="1:26" x14ac:dyDescent="0.25">
      <c r="A44" s="10" t="s">
        <v>97</v>
      </c>
      <c r="B44" s="105">
        <v>26511864.789999999</v>
      </c>
      <c r="C44" s="105">
        <v>549458.06000000006</v>
      </c>
      <c r="D44" s="58">
        <f>SUM(B44:C44)</f>
        <v>27061322.849999998</v>
      </c>
      <c r="E44" s="105">
        <v>404755.07</v>
      </c>
      <c r="F44" s="36"/>
      <c r="G44" s="105">
        <v>9793883.8599999994</v>
      </c>
      <c r="H44" s="58">
        <f>SUM(F44:G44)</f>
        <v>9793883.8599999994</v>
      </c>
      <c r="I44" s="104">
        <v>53463.01</v>
      </c>
      <c r="J44" s="104">
        <v>2396472.21</v>
      </c>
      <c r="K44" s="58">
        <f>SUM(I44:J44)</f>
        <v>2449935.2199999997</v>
      </c>
      <c r="L44" s="106">
        <v>105795.97</v>
      </c>
      <c r="M44" s="92">
        <f>SUM(D44,E44,H44,K44,L44)</f>
        <v>39815692.969999999</v>
      </c>
      <c r="N44" s="103">
        <v>8738704.9000000004</v>
      </c>
      <c r="O44" s="46"/>
      <c r="P44" s="92">
        <f>SUM(N44:O44)</f>
        <v>8738704.9000000004</v>
      </c>
      <c r="Q44" s="106">
        <v>2067447.6</v>
      </c>
      <c r="R44" s="106">
        <v>1058826.3899999999</v>
      </c>
      <c r="S44" s="106">
        <v>1635960.46</v>
      </c>
      <c r="T44" s="92">
        <f>SUM(R44:S44)</f>
        <v>2694786.8499999996</v>
      </c>
      <c r="U44" s="95">
        <v>0</v>
      </c>
      <c r="V44" s="106">
        <v>6862.99</v>
      </c>
      <c r="W44" s="46"/>
      <c r="X44" s="106">
        <v>6975374.9199999999</v>
      </c>
      <c r="Y44" s="103">
        <v>23022.51</v>
      </c>
      <c r="Z44" s="92">
        <f>SUM(V44:Y44)</f>
        <v>7005260.4199999999</v>
      </c>
    </row>
    <row r="45" spans="1:26" x14ac:dyDescent="0.25">
      <c r="A45" s="98" t="s">
        <v>91</v>
      </c>
      <c r="B45" s="38">
        <f t="shared" ref="B45:V45" si="9">SUM(B42:B44)</f>
        <v>946550108.20999992</v>
      </c>
      <c r="C45" s="38">
        <f t="shared" si="9"/>
        <v>4045837.48</v>
      </c>
      <c r="D45" s="65">
        <f t="shared" si="9"/>
        <v>950595945.68999994</v>
      </c>
      <c r="E45" s="38">
        <f t="shared" si="9"/>
        <v>404755.07</v>
      </c>
      <c r="F45" s="38">
        <f t="shared" si="9"/>
        <v>460534.61</v>
      </c>
      <c r="G45" s="38">
        <f t="shared" si="9"/>
        <v>10292911.42</v>
      </c>
      <c r="H45" s="65">
        <f t="shared" si="9"/>
        <v>10753446.029999999</v>
      </c>
      <c r="I45" s="38">
        <f t="shared" si="9"/>
        <v>3161555.96</v>
      </c>
      <c r="J45" s="38">
        <f t="shared" si="9"/>
        <v>82234424.769999996</v>
      </c>
      <c r="K45" s="65">
        <f t="shared" si="9"/>
        <v>85395980.730000004</v>
      </c>
      <c r="L45" s="38">
        <f t="shared" si="9"/>
        <v>105795.97</v>
      </c>
      <c r="M45" s="65">
        <f t="shared" si="9"/>
        <v>1046629669.9599999</v>
      </c>
      <c r="N45" s="38">
        <f t="shared" si="9"/>
        <v>283952973.78999996</v>
      </c>
      <c r="O45" s="38">
        <f t="shared" si="9"/>
        <v>294110</v>
      </c>
      <c r="P45" s="65">
        <f t="shared" si="9"/>
        <v>284247083.78999996</v>
      </c>
      <c r="Q45" s="38">
        <f t="shared" si="9"/>
        <v>15487040.6</v>
      </c>
      <c r="R45" s="38">
        <f t="shared" si="9"/>
        <v>4593619.7699999996</v>
      </c>
      <c r="S45" s="38">
        <f t="shared" si="9"/>
        <v>9152062.6600000001</v>
      </c>
      <c r="T45" s="65">
        <f t="shared" si="9"/>
        <v>13745682.43</v>
      </c>
      <c r="U45" s="65">
        <f t="shared" si="9"/>
        <v>0</v>
      </c>
      <c r="V45" s="38">
        <f t="shared" si="9"/>
        <v>8165589.2700000005</v>
      </c>
      <c r="W45" s="38"/>
      <c r="X45" s="38">
        <f>SUM(X42:X44)</f>
        <v>83058708.25</v>
      </c>
      <c r="Y45" s="38">
        <f>SUM(Y42:Y44)</f>
        <v>23022.51</v>
      </c>
      <c r="Z45" s="99">
        <f>SUM(Z42:Z44)</f>
        <v>91247320.030000001</v>
      </c>
    </row>
    <row r="46" spans="1:26" ht="30" x14ac:dyDescent="0.25">
      <c r="A46" s="98" t="s">
        <v>107</v>
      </c>
      <c r="B46" s="38">
        <f t="shared" ref="B46:V46" si="10">SUM(B41+B45)</f>
        <v>-91080564.470000148</v>
      </c>
      <c r="C46" s="38">
        <f t="shared" si="10"/>
        <v>-2865961.3200000008</v>
      </c>
      <c r="D46" s="65">
        <f t="shared" si="10"/>
        <v>-93946525.789999962</v>
      </c>
      <c r="E46" s="38">
        <f t="shared" si="10"/>
        <v>267881.81</v>
      </c>
      <c r="F46" s="38">
        <f t="shared" si="10"/>
        <v>23999.989999999991</v>
      </c>
      <c r="G46" s="38">
        <f t="shared" si="10"/>
        <v>631539.3599999994</v>
      </c>
      <c r="H46" s="65">
        <f t="shared" si="10"/>
        <v>655539.34999999963</v>
      </c>
      <c r="I46" s="38">
        <f t="shared" si="10"/>
        <v>771249.26999999955</v>
      </c>
      <c r="J46" s="38">
        <f t="shared" si="10"/>
        <v>-79.800000011920929</v>
      </c>
      <c r="K46" s="65">
        <f t="shared" si="10"/>
        <v>771169.46999999881</v>
      </c>
      <c r="L46" s="38">
        <f t="shared" si="10"/>
        <v>-1344959.76</v>
      </c>
      <c r="M46" s="65">
        <f t="shared" si="10"/>
        <v>-94223148.449999928</v>
      </c>
      <c r="N46" s="38">
        <f t="shared" si="10"/>
        <v>739.58999997377396</v>
      </c>
      <c r="O46" s="38">
        <f t="shared" si="10"/>
        <v>0</v>
      </c>
      <c r="P46" s="65">
        <f t="shared" si="10"/>
        <v>739.58999997377396</v>
      </c>
      <c r="Q46" s="38">
        <f t="shared" si="10"/>
        <v>-7051621.0000000019</v>
      </c>
      <c r="R46" s="38">
        <f t="shared" si="10"/>
        <v>-24340701.470000003</v>
      </c>
      <c r="S46" s="38">
        <f t="shared" si="10"/>
        <v>-1270725924.9900002</v>
      </c>
      <c r="T46" s="65">
        <f t="shared" si="10"/>
        <v>-1295066626.46</v>
      </c>
      <c r="U46" s="65">
        <f t="shared" si="10"/>
        <v>0</v>
      </c>
      <c r="V46" s="38">
        <f t="shared" si="10"/>
        <v>-2966916771.7200003</v>
      </c>
      <c r="W46" s="38"/>
      <c r="X46" s="38">
        <f>SUM(X41+X45)</f>
        <v>-59953519.75999999</v>
      </c>
      <c r="Y46" s="38">
        <f>SUM(Y41+Y45)</f>
        <v>-2869793.8200000003</v>
      </c>
      <c r="Z46" s="99">
        <f>SUM(Z41+Z45)</f>
        <v>-3029740085.3000002</v>
      </c>
    </row>
    <row r="47" spans="1:26" x14ac:dyDescent="0.25">
      <c r="A47" s="14" t="s">
        <v>108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x14ac:dyDescent="0.25">
      <c r="A48" s="15" t="s">
        <v>23</v>
      </c>
      <c r="B48" s="40"/>
      <c r="C48" s="40"/>
      <c r="D48" s="67">
        <f t="shared" ref="D48:D55" si="11">SUM(B48:C48)</f>
        <v>0</v>
      </c>
      <c r="E48" s="40"/>
      <c r="F48" s="40"/>
      <c r="G48" s="40"/>
      <c r="H48" s="58">
        <f t="shared" ref="H48:H56" si="12">SUM(F48:G48)</f>
        <v>0</v>
      </c>
      <c r="I48" s="40"/>
      <c r="J48" s="40"/>
      <c r="K48" s="58">
        <f t="shared" ref="K48:K53" si="13">SUM(I48:J48)</f>
        <v>0</v>
      </c>
      <c r="L48" s="49"/>
      <c r="M48" s="92">
        <f t="shared" ref="M48:M56" si="14">SUM(D48,E48,H48,K48,L48)</f>
        <v>0</v>
      </c>
      <c r="N48" s="49"/>
      <c r="O48" s="49"/>
      <c r="P48" s="92">
        <f t="shared" ref="P48:P56" si="15">SUM(N48:O48)</f>
        <v>0</v>
      </c>
      <c r="Q48" s="46"/>
      <c r="R48" s="107">
        <v>-0.76</v>
      </c>
      <c r="S48" s="107">
        <v>-0.92</v>
      </c>
      <c r="T48" s="92">
        <f t="shared" ref="T48:T56" si="16">SUM(R48:S48)</f>
        <v>-1.6800000000000002</v>
      </c>
      <c r="U48" s="95">
        <v>0</v>
      </c>
      <c r="V48" s="49"/>
      <c r="W48" s="49"/>
      <c r="X48" s="49"/>
      <c r="Y48" s="49"/>
      <c r="Z48" s="92">
        <f t="shared" ref="Z48:Z56" si="17">SUM(V48:Y48)</f>
        <v>0</v>
      </c>
    </row>
    <row r="49" spans="1:26" x14ac:dyDescent="0.25">
      <c r="A49" s="4" t="s">
        <v>24</v>
      </c>
      <c r="B49" s="36"/>
      <c r="C49" s="36"/>
      <c r="D49" s="63">
        <f t="shared" si="11"/>
        <v>0</v>
      </c>
      <c r="E49" s="36"/>
      <c r="F49" s="36"/>
      <c r="G49" s="36"/>
      <c r="H49" s="58">
        <f t="shared" si="12"/>
        <v>0</v>
      </c>
      <c r="I49" s="36"/>
      <c r="J49" s="36"/>
      <c r="K49" s="58">
        <f t="shared" si="13"/>
        <v>0</v>
      </c>
      <c r="L49" s="46"/>
      <c r="M49" s="92">
        <f t="shared" si="14"/>
        <v>0</v>
      </c>
      <c r="N49" s="46"/>
      <c r="O49" s="46"/>
      <c r="P49" s="92">
        <f t="shared" si="15"/>
        <v>0</v>
      </c>
      <c r="R49" s="106">
        <v>-7568715</v>
      </c>
      <c r="S49" s="106">
        <v>-8102028</v>
      </c>
      <c r="T49" s="92">
        <f t="shared" si="16"/>
        <v>-15670743</v>
      </c>
      <c r="U49" s="95">
        <v>0</v>
      </c>
      <c r="V49" s="106">
        <v>-23455302</v>
      </c>
      <c r="W49" s="106">
        <v>-100000000</v>
      </c>
      <c r="X49" s="46"/>
      <c r="Y49" s="46"/>
      <c r="Z49" s="92">
        <f t="shared" si="17"/>
        <v>-123455302</v>
      </c>
    </row>
    <row r="50" spans="1:26" x14ac:dyDescent="0.25">
      <c r="A50" s="4" t="s">
        <v>25</v>
      </c>
      <c r="B50" s="105">
        <v>-1409386.73</v>
      </c>
      <c r="C50" s="105">
        <v>-57873.98</v>
      </c>
      <c r="D50" s="63">
        <f t="shared" si="11"/>
        <v>-1467260.71</v>
      </c>
      <c r="E50" s="36"/>
      <c r="F50" s="36"/>
      <c r="G50" s="36"/>
      <c r="H50" s="58">
        <f t="shared" si="12"/>
        <v>0</v>
      </c>
      <c r="I50" s="36"/>
      <c r="J50" s="36"/>
      <c r="K50" s="58">
        <f t="shared" si="13"/>
        <v>0</v>
      </c>
      <c r="L50" s="106">
        <v>-2011.72</v>
      </c>
      <c r="M50" s="92">
        <f t="shared" si="14"/>
        <v>-1469272.43</v>
      </c>
      <c r="N50" s="46"/>
      <c r="O50" s="46"/>
      <c r="P50" s="92">
        <f t="shared" si="15"/>
        <v>0</v>
      </c>
      <c r="Q50" s="106">
        <v>-27</v>
      </c>
      <c r="R50" s="106">
        <v>-247221519.53</v>
      </c>
      <c r="S50" s="106">
        <v>-9871609.0099999998</v>
      </c>
      <c r="T50" s="92">
        <f t="shared" si="16"/>
        <v>-257093128.53999999</v>
      </c>
      <c r="U50" s="95">
        <v>0</v>
      </c>
      <c r="V50" s="106">
        <v>-383779.87</v>
      </c>
      <c r="W50" s="46"/>
      <c r="X50" s="106">
        <v>-7080.25</v>
      </c>
      <c r="Y50" s="46"/>
      <c r="Z50" s="92">
        <f t="shared" si="17"/>
        <v>-390860.12</v>
      </c>
    </row>
    <row r="51" spans="1:26" x14ac:dyDescent="0.25">
      <c r="A51" s="4" t="s">
        <v>26</v>
      </c>
      <c r="B51" s="36"/>
      <c r="C51" s="36"/>
      <c r="D51" s="63">
        <f t="shared" si="11"/>
        <v>0</v>
      </c>
      <c r="E51" s="36"/>
      <c r="F51" s="36"/>
      <c r="G51" s="36"/>
      <c r="H51" s="58">
        <f t="shared" si="12"/>
        <v>0</v>
      </c>
      <c r="I51" s="36"/>
      <c r="J51" s="36"/>
      <c r="K51" s="58">
        <f t="shared" si="13"/>
        <v>0</v>
      </c>
      <c r="L51" s="46"/>
      <c r="M51" s="92">
        <f t="shared" si="14"/>
        <v>0</v>
      </c>
      <c r="N51" s="46"/>
      <c r="O51" s="46"/>
      <c r="P51" s="92">
        <f t="shared" si="15"/>
        <v>0</v>
      </c>
      <c r="Q51" s="46"/>
      <c r="R51" s="46"/>
      <c r="S51" s="46"/>
      <c r="T51" s="92">
        <f t="shared" si="16"/>
        <v>0</v>
      </c>
      <c r="U51" s="95">
        <v>0</v>
      </c>
      <c r="V51" s="46"/>
      <c r="W51" s="46"/>
      <c r="X51" s="46"/>
      <c r="Y51" s="46"/>
      <c r="Z51" s="92">
        <f t="shared" si="17"/>
        <v>0</v>
      </c>
    </row>
    <row r="52" spans="1:26" x14ac:dyDescent="0.25">
      <c r="A52" s="4" t="s">
        <v>27</v>
      </c>
      <c r="B52" s="36"/>
      <c r="C52" s="36"/>
      <c r="D52" s="63">
        <f t="shared" si="11"/>
        <v>0</v>
      </c>
      <c r="E52" s="36"/>
      <c r="F52" s="36"/>
      <c r="G52" s="36"/>
      <c r="H52" s="58">
        <f t="shared" si="12"/>
        <v>0</v>
      </c>
      <c r="I52" s="36"/>
      <c r="J52" s="36"/>
      <c r="K52" s="58">
        <f t="shared" si="13"/>
        <v>0</v>
      </c>
      <c r="L52" s="46"/>
      <c r="M52" s="92">
        <f t="shared" si="14"/>
        <v>0</v>
      </c>
      <c r="N52" s="46"/>
      <c r="O52" s="46"/>
      <c r="P52" s="92">
        <f t="shared" si="15"/>
        <v>0</v>
      </c>
      <c r="Q52" s="46"/>
      <c r="R52" s="46"/>
      <c r="S52" s="46"/>
      <c r="T52" s="92">
        <f t="shared" si="16"/>
        <v>0</v>
      </c>
      <c r="U52" s="95">
        <v>0</v>
      </c>
      <c r="V52" s="46"/>
      <c r="W52" s="46"/>
      <c r="X52" s="46"/>
      <c r="Y52" s="46"/>
      <c r="Z52" s="92">
        <f t="shared" si="17"/>
        <v>0</v>
      </c>
    </row>
    <row r="53" spans="1:26" x14ac:dyDescent="0.25">
      <c r="A53" s="4" t="s">
        <v>110</v>
      </c>
      <c r="B53" s="36"/>
      <c r="C53" s="36"/>
      <c r="D53" s="63">
        <f t="shared" si="11"/>
        <v>0</v>
      </c>
      <c r="E53" s="105">
        <v>-267881.81</v>
      </c>
      <c r="F53" s="105">
        <v>-69313.440000000002</v>
      </c>
      <c r="G53" s="105">
        <v>-631539.36</v>
      </c>
      <c r="H53" s="58">
        <f t="shared" si="12"/>
        <v>-700852.8</v>
      </c>
      <c r="I53" s="104">
        <v>-866394.21</v>
      </c>
      <c r="J53" s="104">
        <v>-986.71</v>
      </c>
      <c r="K53" s="58">
        <f t="shared" si="13"/>
        <v>-867380.91999999993</v>
      </c>
      <c r="L53" s="46"/>
      <c r="M53" s="92">
        <f t="shared" si="14"/>
        <v>-1836115.53</v>
      </c>
      <c r="N53" s="103">
        <v>-2564.96</v>
      </c>
      <c r="O53" s="102">
        <v>-5890</v>
      </c>
      <c r="P53" s="92">
        <f t="shared" si="15"/>
        <v>-8454.9599999999991</v>
      </c>
      <c r="Q53" s="46"/>
      <c r="R53" s="46"/>
      <c r="S53" s="46"/>
      <c r="T53" s="92">
        <f t="shared" si="16"/>
        <v>0</v>
      </c>
      <c r="U53" s="95">
        <v>0</v>
      </c>
      <c r="V53" s="46"/>
      <c r="W53" s="46"/>
      <c r="X53" s="46"/>
      <c r="Y53" s="46"/>
      <c r="Z53" s="92">
        <f t="shared" si="17"/>
        <v>0</v>
      </c>
    </row>
    <row r="54" spans="1:26" x14ac:dyDescent="0.25">
      <c r="A54" s="4" t="s">
        <v>6</v>
      </c>
      <c r="B54" s="36"/>
      <c r="C54" s="36"/>
      <c r="D54" s="63">
        <f t="shared" si="11"/>
        <v>0</v>
      </c>
      <c r="E54" s="36"/>
      <c r="F54" s="36"/>
      <c r="G54" s="36"/>
      <c r="H54" s="58">
        <f t="shared" si="12"/>
        <v>0</v>
      </c>
      <c r="I54" s="36"/>
      <c r="J54" s="36"/>
      <c r="K54" s="63"/>
      <c r="L54" s="46"/>
      <c r="M54" s="92">
        <f t="shared" si="14"/>
        <v>0</v>
      </c>
      <c r="N54" s="46"/>
      <c r="O54" s="46"/>
      <c r="P54" s="92">
        <f t="shared" si="15"/>
        <v>0</v>
      </c>
      <c r="Q54" s="46"/>
      <c r="R54" s="46"/>
      <c r="S54" s="46"/>
      <c r="T54" s="92">
        <f t="shared" si="16"/>
        <v>0</v>
      </c>
      <c r="U54" s="95">
        <v>0</v>
      </c>
      <c r="V54" s="46"/>
      <c r="W54" s="46"/>
      <c r="X54" s="46"/>
      <c r="Y54" s="46"/>
      <c r="Z54" s="92">
        <f t="shared" si="17"/>
        <v>0</v>
      </c>
    </row>
    <row r="55" spans="1:26" x14ac:dyDescent="0.25">
      <c r="A55" s="7" t="s">
        <v>6</v>
      </c>
      <c r="B55" s="37"/>
      <c r="C55" s="37"/>
      <c r="D55" s="63">
        <f t="shared" si="11"/>
        <v>0</v>
      </c>
      <c r="E55" s="37"/>
      <c r="F55" s="37"/>
      <c r="G55" s="37"/>
      <c r="H55" s="58">
        <f t="shared" si="12"/>
        <v>0</v>
      </c>
      <c r="I55" s="37"/>
      <c r="J55" s="37"/>
      <c r="K55" s="64"/>
      <c r="L55" s="47"/>
      <c r="M55" s="92">
        <f t="shared" si="14"/>
        <v>0</v>
      </c>
      <c r="N55" s="47"/>
      <c r="O55" s="47"/>
      <c r="P55" s="92">
        <f t="shared" si="15"/>
        <v>0</v>
      </c>
      <c r="Q55" s="47"/>
      <c r="R55" s="47"/>
      <c r="S55" s="47"/>
      <c r="T55" s="92">
        <f t="shared" si="16"/>
        <v>0</v>
      </c>
      <c r="U55" s="95">
        <v>0</v>
      </c>
      <c r="V55" s="47"/>
      <c r="W55" s="47"/>
      <c r="X55" s="47"/>
      <c r="Y55" s="47"/>
      <c r="Z55" s="92">
        <f t="shared" si="17"/>
        <v>0</v>
      </c>
    </row>
    <row r="56" spans="1:26" x14ac:dyDescent="0.25">
      <c r="A56" s="14" t="s">
        <v>7</v>
      </c>
      <c r="B56" s="38">
        <f t="shared" ref="B56:G56" si="18">SUM(B48:B55)</f>
        <v>-1409386.73</v>
      </c>
      <c r="C56" s="38">
        <f t="shared" si="18"/>
        <v>-57873.98</v>
      </c>
      <c r="D56" s="65">
        <f t="shared" si="18"/>
        <v>-1467260.71</v>
      </c>
      <c r="E56" s="38">
        <f t="shared" si="18"/>
        <v>-267881.81</v>
      </c>
      <c r="F56" s="38">
        <f t="shared" si="18"/>
        <v>-69313.440000000002</v>
      </c>
      <c r="G56" s="38">
        <f t="shared" si="18"/>
        <v>-631539.36</v>
      </c>
      <c r="H56" s="65">
        <f t="shared" si="12"/>
        <v>-700852.8</v>
      </c>
      <c r="I56" s="38">
        <f>SUM(I48:I55)</f>
        <v>-866394.21</v>
      </c>
      <c r="J56" s="38">
        <f>SUM(J48:J55)</f>
        <v>-986.71</v>
      </c>
      <c r="K56" s="65">
        <f>SUM(I56:J56)</f>
        <v>-867380.91999999993</v>
      </c>
      <c r="L56" s="38">
        <f>SUM(L48:L55)</f>
        <v>-2011.72</v>
      </c>
      <c r="M56" s="94">
        <f t="shared" si="14"/>
        <v>-3305387.9600000004</v>
      </c>
      <c r="N56" s="38">
        <f>SUM(N48:N55)</f>
        <v>-2564.96</v>
      </c>
      <c r="O56" s="38">
        <f>SUM(O48:O55)</f>
        <v>-5890</v>
      </c>
      <c r="P56" s="94">
        <f t="shared" si="15"/>
        <v>-8454.9599999999991</v>
      </c>
      <c r="Q56" s="38">
        <f>SUM(Q48:Q55)</f>
        <v>-27</v>
      </c>
      <c r="R56" s="38">
        <f>SUM(R48:R55)</f>
        <v>-254790235.28999999</v>
      </c>
      <c r="S56" s="38">
        <f>SUM(S48:S55)</f>
        <v>-17973637.93</v>
      </c>
      <c r="T56" s="94">
        <f t="shared" si="16"/>
        <v>-272763873.21999997</v>
      </c>
      <c r="U56" s="94">
        <f>SUM(P56,Q56,T56)</f>
        <v>-272772355.17999995</v>
      </c>
      <c r="V56" s="38">
        <f>SUM(V48:V55)</f>
        <v>-23839081.870000001</v>
      </c>
      <c r="W56" s="38">
        <f>SUM(W48:W55)</f>
        <v>-100000000</v>
      </c>
      <c r="X56" s="38">
        <f>SUM(X48:X55)</f>
        <v>-7080.25</v>
      </c>
      <c r="Y56" s="38">
        <f>SUM(Y48:Y55)</f>
        <v>0</v>
      </c>
      <c r="Z56" s="94">
        <f t="shared" si="17"/>
        <v>-123846162.12</v>
      </c>
    </row>
  </sheetData>
  <mergeCells count="6">
    <mergeCell ref="P2:S2"/>
    <mergeCell ref="A9:G10"/>
    <mergeCell ref="B12:L12"/>
    <mergeCell ref="N12:S12"/>
    <mergeCell ref="V12:Z12"/>
    <mergeCell ref="P3:S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B696C-F8ED-4568-AA4E-9FD85F4AF996}">
  <sheetPr>
    <tabColor rgb="FF00B0F0"/>
  </sheetPr>
  <dimension ref="A1:Y55"/>
  <sheetViews>
    <sheetView topLeftCell="A7" zoomScale="85" zoomScaleNormal="85" workbookViewId="0">
      <pane xSplit="1" ySplit="8" topLeftCell="B15" activePane="bottomRight" state="frozen"/>
      <selection activeCell="A7" sqref="A7"/>
      <selection pane="topRight" activeCell="B7" sqref="B7"/>
      <selection pane="bottomLeft" activeCell="A15" sqref="A15"/>
      <selection pane="bottomRight" activeCell="A20" sqref="A20"/>
    </sheetView>
  </sheetViews>
  <sheetFormatPr defaultRowHeight="15" x14ac:dyDescent="0.25"/>
  <cols>
    <col min="1" max="1" width="58.85546875" customWidth="1"/>
    <col min="2" max="2" width="18.42578125" style="23" bestFit="1" customWidth="1"/>
    <col min="3" max="3" width="17.5703125" style="23" customWidth="1"/>
    <col min="4" max="4" width="18.42578125" style="23" bestFit="1" customWidth="1"/>
    <col min="5" max="12" width="17.5703125" style="23" customWidth="1"/>
    <col min="13" max="13" width="18.42578125" style="23" bestFit="1" customWidth="1"/>
    <col min="14" max="18" width="17.5703125" style="23" customWidth="1"/>
    <col min="19" max="19" width="18.7109375" style="23" customWidth="1"/>
    <col min="20" max="22" width="18.42578125" style="23" bestFit="1" customWidth="1"/>
    <col min="23" max="24" width="17.5703125" style="23" customWidth="1"/>
    <col min="25" max="25" width="18.7109375" customWidth="1"/>
  </cols>
  <sheetData>
    <row r="1" spans="1:25" x14ac:dyDescent="0.25">
      <c r="A1" s="1" t="s">
        <v>57</v>
      </c>
    </row>
    <row r="2" spans="1:25" x14ac:dyDescent="0.25">
      <c r="A2" s="1" t="s">
        <v>68</v>
      </c>
    </row>
    <row r="3" spans="1:25" x14ac:dyDescent="0.25">
      <c r="A3" s="1"/>
    </row>
    <row r="4" spans="1:25" x14ac:dyDescent="0.25">
      <c r="A4" s="1" t="s">
        <v>34</v>
      </c>
    </row>
    <row r="5" spans="1:25" x14ac:dyDescent="0.25">
      <c r="A5" s="1" t="s">
        <v>35</v>
      </c>
    </row>
    <row r="6" spans="1:25" x14ac:dyDescent="0.25">
      <c r="A6" s="1" t="s">
        <v>36</v>
      </c>
    </row>
    <row r="8" spans="1:25" x14ac:dyDescent="0.25">
      <c r="A8" s="16" t="s">
        <v>92</v>
      </c>
      <c r="B8" s="24"/>
      <c r="C8" s="24"/>
      <c r="D8" s="24"/>
      <c r="E8" s="24"/>
      <c r="F8" s="24"/>
      <c r="G8" s="25"/>
    </row>
    <row r="9" spans="1:25" ht="15" customHeight="1" x14ac:dyDescent="0.25">
      <c r="A9" s="150" t="s">
        <v>90</v>
      </c>
      <c r="B9" s="150"/>
      <c r="C9" s="150"/>
      <c r="D9" s="150"/>
      <c r="E9" s="150"/>
      <c r="F9" s="150"/>
      <c r="G9" s="150"/>
      <c r="H9" s="51"/>
    </row>
    <row r="10" spans="1:25" ht="38.25" customHeight="1" x14ac:dyDescent="0.25">
      <c r="A10" s="150"/>
      <c r="B10" s="150"/>
      <c r="C10" s="150"/>
      <c r="D10" s="150"/>
      <c r="E10" s="150"/>
      <c r="F10" s="150"/>
      <c r="G10" s="150"/>
      <c r="H10" s="51"/>
    </row>
    <row r="11" spans="1:25" x14ac:dyDescent="0.25">
      <c r="A11" s="51"/>
      <c r="B11" s="51"/>
      <c r="C11" s="51"/>
      <c r="D11" s="51"/>
      <c r="E11" s="51"/>
      <c r="F11" s="51"/>
      <c r="G11" s="52"/>
      <c r="H11" s="51"/>
    </row>
    <row r="12" spans="1:25" ht="15" customHeight="1" x14ac:dyDescent="0.25">
      <c r="B12" s="140" t="s">
        <v>55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71"/>
      <c r="N12" s="141" t="s">
        <v>66</v>
      </c>
      <c r="O12" s="142"/>
      <c r="P12" s="142"/>
      <c r="Q12" s="142"/>
      <c r="R12" s="142"/>
      <c r="S12" s="143"/>
      <c r="T12" s="57"/>
      <c r="U12" s="57"/>
      <c r="V12" s="144" t="s">
        <v>53</v>
      </c>
      <c r="W12" s="144"/>
      <c r="X12" s="144"/>
      <c r="Y12" s="144"/>
    </row>
    <row r="13" spans="1:25" ht="45" x14ac:dyDescent="0.25">
      <c r="A13" s="20"/>
      <c r="B13" s="50" t="s">
        <v>0</v>
      </c>
      <c r="C13" s="50" t="s">
        <v>43</v>
      </c>
      <c r="D13" s="56" t="s">
        <v>77</v>
      </c>
      <c r="E13" s="50" t="s">
        <v>39</v>
      </c>
      <c r="F13" s="50" t="s">
        <v>37</v>
      </c>
      <c r="G13" s="50" t="s">
        <v>2</v>
      </c>
      <c r="H13" s="56" t="s">
        <v>81</v>
      </c>
      <c r="I13" s="50" t="s">
        <v>40</v>
      </c>
      <c r="J13" s="50" t="s">
        <v>1</v>
      </c>
      <c r="K13" s="56" t="s">
        <v>79</v>
      </c>
      <c r="L13" s="50" t="s">
        <v>44</v>
      </c>
      <c r="M13" s="56" t="s">
        <v>78</v>
      </c>
      <c r="N13" s="50" t="s">
        <v>76</v>
      </c>
      <c r="O13" s="50" t="s">
        <v>75</v>
      </c>
      <c r="P13" s="56" t="s">
        <v>79</v>
      </c>
      <c r="Q13" s="50" t="s">
        <v>60</v>
      </c>
      <c r="R13" s="50" t="s">
        <v>61</v>
      </c>
      <c r="S13" s="50" t="s">
        <v>62</v>
      </c>
      <c r="T13" s="56" t="s">
        <v>80</v>
      </c>
      <c r="U13" s="56" t="s">
        <v>78</v>
      </c>
      <c r="V13" s="50" t="s">
        <v>49</v>
      </c>
      <c r="W13" s="50" t="s">
        <v>50</v>
      </c>
      <c r="X13" s="50" t="s">
        <v>47</v>
      </c>
      <c r="Y13" s="56" t="s">
        <v>78</v>
      </c>
    </row>
    <row r="14" spans="1:25" ht="30" x14ac:dyDescent="0.25">
      <c r="A14" s="3" t="s">
        <v>94</v>
      </c>
      <c r="B14" s="54" t="s">
        <v>33</v>
      </c>
      <c r="C14" s="54" t="s">
        <v>46</v>
      </c>
      <c r="D14" s="53"/>
      <c r="E14" s="54" t="s">
        <v>42</v>
      </c>
      <c r="F14" s="54" t="s">
        <v>38</v>
      </c>
      <c r="G14" s="54" t="s">
        <v>4</v>
      </c>
      <c r="H14" s="53"/>
      <c r="I14" s="54" t="s">
        <v>41</v>
      </c>
      <c r="J14" s="54" t="s">
        <v>3</v>
      </c>
      <c r="K14" s="53"/>
      <c r="L14" s="54" t="s">
        <v>45</v>
      </c>
      <c r="M14" s="53"/>
      <c r="N14" s="55" t="s">
        <v>58</v>
      </c>
      <c r="O14" s="55"/>
      <c r="P14" s="53"/>
      <c r="Q14" s="55" t="s">
        <v>59</v>
      </c>
      <c r="R14" s="55" t="s">
        <v>63</v>
      </c>
      <c r="S14" s="55" t="s">
        <v>64</v>
      </c>
      <c r="T14" s="53"/>
      <c r="U14" s="53"/>
      <c r="V14" s="97" t="s">
        <v>48</v>
      </c>
      <c r="W14" s="97" t="s">
        <v>51</v>
      </c>
      <c r="X14" s="97" t="s">
        <v>45</v>
      </c>
      <c r="Y14" s="53"/>
    </row>
    <row r="15" spans="1:25" x14ac:dyDescent="0.25">
      <c r="A15" s="8" t="s">
        <v>74</v>
      </c>
      <c r="B15" s="32"/>
      <c r="C15" s="32"/>
      <c r="D15" s="58">
        <f>SUM(B15:C15)</f>
        <v>0</v>
      </c>
      <c r="E15" s="32"/>
      <c r="F15" s="32"/>
      <c r="G15" s="32"/>
      <c r="H15" s="58">
        <f>SUM(F15:G15)</f>
        <v>0</v>
      </c>
      <c r="I15" s="32"/>
      <c r="J15" s="32"/>
      <c r="K15" s="58">
        <f>SUM(I15:J15)</f>
        <v>0</v>
      </c>
      <c r="L15" s="41"/>
      <c r="M15" s="92">
        <f>SUM(D15,E15,H15,K15,L15)</f>
        <v>0</v>
      </c>
      <c r="N15" s="41">
        <v>300000000</v>
      </c>
      <c r="O15" s="41"/>
      <c r="P15" s="92">
        <f>SUM(N15:O15)</f>
        <v>300000000</v>
      </c>
      <c r="Q15" s="41">
        <v>25000000</v>
      </c>
      <c r="R15" s="41">
        <v>285000000</v>
      </c>
      <c r="S15" s="41">
        <v>1300000000</v>
      </c>
      <c r="T15" s="92">
        <f>SUM(R15:S15)</f>
        <v>1585000000</v>
      </c>
      <c r="U15" s="92">
        <f>SUM(P15,Q15,T15)</f>
        <v>1910000000</v>
      </c>
      <c r="V15" s="41">
        <v>3000000000</v>
      </c>
      <c r="W15" s="41"/>
      <c r="X15" s="41">
        <v>3000000</v>
      </c>
      <c r="Y15" s="92">
        <f>SUM(V15:X15)</f>
        <v>3003000000</v>
      </c>
    </row>
    <row r="16" spans="1:25" x14ac:dyDescent="0.25">
      <c r="A16" s="4"/>
      <c r="B16" s="32"/>
      <c r="C16" s="32"/>
      <c r="D16" s="58"/>
      <c r="E16" s="32"/>
      <c r="F16" s="32"/>
      <c r="G16" s="32"/>
      <c r="H16" s="58"/>
      <c r="I16" s="32"/>
      <c r="J16" s="32"/>
      <c r="K16" s="58"/>
      <c r="L16" s="41"/>
      <c r="M16" s="92"/>
      <c r="N16" s="41"/>
      <c r="O16" s="41"/>
      <c r="P16" s="92"/>
      <c r="Q16" s="41"/>
      <c r="R16" s="41"/>
      <c r="S16" s="41"/>
      <c r="T16" s="92"/>
      <c r="U16" s="92"/>
      <c r="V16" s="41"/>
      <c r="W16" s="41"/>
      <c r="X16" s="41"/>
      <c r="Y16" s="92"/>
    </row>
    <row r="17" spans="1:25" x14ac:dyDescent="0.25">
      <c r="A17" s="5" t="s">
        <v>73</v>
      </c>
      <c r="B17" s="26"/>
      <c r="C17" s="26"/>
      <c r="D17" s="26"/>
      <c r="E17" s="26"/>
      <c r="F17" s="26"/>
      <c r="G17" s="28"/>
      <c r="H17" s="26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x14ac:dyDescent="0.25">
      <c r="A18" s="6" t="s">
        <v>8</v>
      </c>
      <c r="B18" s="29"/>
      <c r="C18" s="29"/>
      <c r="D18" s="29"/>
      <c r="E18" s="29"/>
      <c r="F18" s="29"/>
      <c r="G18" s="31"/>
      <c r="H18" s="29"/>
      <c r="I18" s="29"/>
      <c r="J18" s="30"/>
      <c r="K18" s="3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x14ac:dyDescent="0.25">
      <c r="A19" s="4" t="s">
        <v>5</v>
      </c>
      <c r="B19" s="32"/>
      <c r="C19" s="32"/>
      <c r="D19" s="58">
        <f>SUM(B19:C19)</f>
        <v>0</v>
      </c>
      <c r="E19" s="32"/>
      <c r="F19" s="32"/>
      <c r="G19" s="32"/>
      <c r="H19" s="58">
        <f>SUM(F19:G19)</f>
        <v>0</v>
      </c>
      <c r="I19" s="32"/>
      <c r="J19" s="32"/>
      <c r="K19" s="58">
        <f>SUM(I19:J19)</f>
        <v>0</v>
      </c>
      <c r="L19" s="41"/>
      <c r="M19" s="92">
        <f>SUM(D19,E19,H19,K19,L19)</f>
        <v>0</v>
      </c>
      <c r="N19" s="41">
        <v>-300000</v>
      </c>
      <c r="O19" s="41">
        <v>300000</v>
      </c>
      <c r="P19" s="92">
        <f>SUM(N19:O19)</f>
        <v>0</v>
      </c>
      <c r="Q19" s="41"/>
      <c r="R19" s="41"/>
      <c r="S19" s="41"/>
      <c r="T19" s="92">
        <f>SUM(R19:S19)</f>
        <v>0</v>
      </c>
      <c r="U19" s="92">
        <f t="shared" ref="U19:U55" si="0">SUM(P19,Q19,T19)</f>
        <v>0</v>
      </c>
      <c r="V19" s="41"/>
      <c r="W19" s="41"/>
      <c r="X19" s="41"/>
      <c r="Y19" s="92">
        <f>SUM(V19:X19)</f>
        <v>0</v>
      </c>
    </row>
    <row r="20" spans="1:25" x14ac:dyDescent="0.25">
      <c r="A20" s="4" t="s">
        <v>99</v>
      </c>
      <c r="B20" s="32">
        <v>-20000000</v>
      </c>
      <c r="C20" s="32">
        <v>20000000</v>
      </c>
      <c r="D20" s="58"/>
      <c r="E20" s="32"/>
      <c r="F20" s="32"/>
      <c r="G20" s="32"/>
      <c r="H20" s="58"/>
      <c r="I20" s="32"/>
      <c r="J20" s="32"/>
      <c r="K20" s="58"/>
      <c r="L20" s="41"/>
      <c r="M20" s="92"/>
      <c r="N20" s="41"/>
      <c r="O20" s="41"/>
      <c r="P20" s="92"/>
      <c r="Q20" s="41"/>
      <c r="R20" s="41"/>
      <c r="S20" s="41"/>
      <c r="T20" s="92"/>
      <c r="U20" s="92">
        <f t="shared" si="0"/>
        <v>0</v>
      </c>
      <c r="V20" s="41"/>
      <c r="W20" s="41" t="s">
        <v>52</v>
      </c>
      <c r="X20" s="41"/>
      <c r="Y20" s="92"/>
    </row>
    <row r="21" spans="1:25" x14ac:dyDescent="0.25">
      <c r="A21" s="4" t="s">
        <v>6</v>
      </c>
      <c r="B21" s="32"/>
      <c r="C21" s="32"/>
      <c r="D21" s="58"/>
      <c r="E21" s="32"/>
      <c r="F21" s="32"/>
      <c r="G21" s="32"/>
      <c r="H21" s="58"/>
      <c r="I21" s="32"/>
      <c r="J21" s="32"/>
      <c r="K21" s="58"/>
      <c r="L21" s="41"/>
      <c r="M21" s="92"/>
      <c r="N21" s="41"/>
      <c r="O21" s="41"/>
      <c r="P21" s="92"/>
      <c r="Q21" s="41"/>
      <c r="R21" s="41"/>
      <c r="S21" s="41"/>
      <c r="T21" s="92"/>
      <c r="U21" s="92">
        <f t="shared" si="0"/>
        <v>0</v>
      </c>
      <c r="V21" s="41"/>
      <c r="W21" s="41"/>
      <c r="X21" s="41"/>
      <c r="Y21" s="92"/>
    </row>
    <row r="22" spans="1:25" x14ac:dyDescent="0.25">
      <c r="A22" s="7" t="s">
        <v>6</v>
      </c>
      <c r="B22" s="33"/>
      <c r="C22" s="33"/>
      <c r="D22" s="61"/>
      <c r="E22" s="33"/>
      <c r="F22" s="33"/>
      <c r="G22" s="33"/>
      <c r="H22" s="61"/>
      <c r="I22" s="33"/>
      <c r="J22" s="33"/>
      <c r="K22" s="61"/>
      <c r="L22" s="42"/>
      <c r="M22" s="93"/>
      <c r="N22" s="42"/>
      <c r="O22" s="42"/>
      <c r="P22" s="93"/>
      <c r="Q22" s="42"/>
      <c r="R22" s="42"/>
      <c r="S22" s="42"/>
      <c r="T22" s="93"/>
      <c r="U22" s="93">
        <f t="shared" si="0"/>
        <v>0</v>
      </c>
      <c r="V22" s="42"/>
      <c r="W22" s="42"/>
      <c r="X22" s="42"/>
      <c r="Y22" s="93"/>
    </row>
    <row r="23" spans="1:25" x14ac:dyDescent="0.25">
      <c r="A23" s="14" t="s">
        <v>7</v>
      </c>
      <c r="B23" s="34">
        <f>SUM(B19:B22)</f>
        <v>-20000000</v>
      </c>
      <c r="C23" s="34">
        <f>SUM(C19:C22)</f>
        <v>20000000</v>
      </c>
      <c r="D23" s="62">
        <f>SUM(D19:D22)</f>
        <v>0</v>
      </c>
      <c r="E23" s="34">
        <f t="shared" ref="E23:J23" si="1">SUM(E19:E22)</f>
        <v>0</v>
      </c>
      <c r="F23" s="34">
        <f>SUM(F19:F22)</f>
        <v>0</v>
      </c>
      <c r="G23" s="34">
        <f t="shared" si="1"/>
        <v>0</v>
      </c>
      <c r="H23" s="62">
        <f>SUM(F23:G23)</f>
        <v>0</v>
      </c>
      <c r="I23" s="34">
        <f t="shared" si="1"/>
        <v>0</v>
      </c>
      <c r="J23" s="34">
        <f t="shared" si="1"/>
        <v>0</v>
      </c>
      <c r="K23" s="62">
        <f>SUM(I23:J23)</f>
        <v>0</v>
      </c>
      <c r="L23" s="43">
        <f>SUM(L19:L22)</f>
        <v>0</v>
      </c>
      <c r="M23" s="94">
        <f>SUM(D23,E23,H23,K23,L23)</f>
        <v>0</v>
      </c>
      <c r="N23" s="43">
        <f t="shared" ref="N23:Q23" si="2">SUM(N19:N22)</f>
        <v>-300000</v>
      </c>
      <c r="O23" s="43">
        <f t="shared" si="2"/>
        <v>300000</v>
      </c>
      <c r="P23" s="94">
        <f>SUM(N23:O23)</f>
        <v>0</v>
      </c>
      <c r="Q23" s="43">
        <f t="shared" si="2"/>
        <v>0</v>
      </c>
      <c r="R23" s="43">
        <f t="shared" ref="R23" si="3">SUM(R19:R22)</f>
        <v>0</v>
      </c>
      <c r="S23" s="43">
        <f t="shared" ref="S23" si="4">SUM(S19:S22)</f>
        <v>0</v>
      </c>
      <c r="T23" s="94">
        <f>SUM(R23:S23)</f>
        <v>0</v>
      </c>
      <c r="U23" s="94">
        <f t="shared" si="0"/>
        <v>0</v>
      </c>
      <c r="V23" s="43">
        <f t="shared" ref="V23:X23" si="5">SUM(V19:V22)</f>
        <v>0</v>
      </c>
      <c r="W23" s="43">
        <f t="shared" si="5"/>
        <v>0</v>
      </c>
      <c r="X23" s="43">
        <f t="shared" si="5"/>
        <v>0</v>
      </c>
      <c r="Y23" s="94">
        <f>SUM(V23:X23)</f>
        <v>0</v>
      </c>
    </row>
    <row r="24" spans="1:25" ht="30" x14ac:dyDescent="0.25">
      <c r="A24" s="13" t="s">
        <v>82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x14ac:dyDescent="0.25">
      <c r="A25" s="8" t="s">
        <v>10</v>
      </c>
      <c r="B25" s="35">
        <v>-957262028.21000004</v>
      </c>
      <c r="C25" s="35">
        <v>-3544215.94</v>
      </c>
      <c r="D25" s="58">
        <f t="shared" ref="D25:D43" si="6">SUM(B25:C25)</f>
        <v>-960806244.1500001</v>
      </c>
      <c r="E25" s="35"/>
      <c r="F25" s="35">
        <v>-490646.72</v>
      </c>
      <c r="G25" s="35">
        <v>-499027.56</v>
      </c>
      <c r="H25" s="58">
        <f>SUM(F25:G25)</f>
        <v>-989674.28</v>
      </c>
      <c r="I25" s="35">
        <v>-3686261.1</v>
      </c>
      <c r="J25" s="35">
        <v>-79211699.030000001</v>
      </c>
      <c r="K25" s="58">
        <f t="shared" ref="K25:K43" si="7">SUM(I25:J25)</f>
        <v>-82897960.129999995</v>
      </c>
      <c r="L25" s="45"/>
      <c r="M25" s="92">
        <f t="shared" ref="M25:M43" si="8">SUM(D25,E25,H25,K25,L25)</f>
        <v>-1044693878.5600001</v>
      </c>
      <c r="N25" s="45">
        <v>-275214268.88999999</v>
      </c>
      <c r="O25" s="45">
        <v>-294110</v>
      </c>
      <c r="P25" s="92">
        <f t="shared" ref="P25:P43" si="9">SUM(N25:O25)</f>
        <v>-275508378.88999999</v>
      </c>
      <c r="Q25" s="45">
        <v>-13419593</v>
      </c>
      <c r="R25" s="45">
        <v>-3118679.33</v>
      </c>
      <c r="S25" s="45">
        <v>-5355246.91</v>
      </c>
      <c r="T25" s="92">
        <f t="shared" ref="T25:T43" si="10">SUM(R25:S25)</f>
        <v>-8473926.2400000002</v>
      </c>
      <c r="U25" s="92">
        <f t="shared" si="0"/>
        <v>-297401898.13</v>
      </c>
      <c r="V25" s="45">
        <f>-1158726.28-7000000</f>
        <v>-8158726.2800000003</v>
      </c>
      <c r="W25" s="45">
        <v>-76083333.329999998</v>
      </c>
      <c r="X25" s="45"/>
      <c r="Y25" s="92">
        <f t="shared" ref="Y25:Y43" si="11">SUM(V25:X25)</f>
        <v>-84242059.609999999</v>
      </c>
    </row>
    <row r="26" spans="1:25" x14ac:dyDescent="0.25">
      <c r="A26" s="8" t="s">
        <v>9</v>
      </c>
      <c r="B26" s="35"/>
      <c r="C26" s="35"/>
      <c r="D26" s="58">
        <f t="shared" si="6"/>
        <v>0</v>
      </c>
      <c r="E26" s="35"/>
      <c r="F26" s="35"/>
      <c r="G26" s="35"/>
      <c r="H26" s="58">
        <f>SUM(F26:G26)</f>
        <v>0</v>
      </c>
      <c r="I26" s="35"/>
      <c r="J26" s="35">
        <v>-626253.53</v>
      </c>
      <c r="K26" s="58">
        <f t="shared" si="7"/>
        <v>-626253.53</v>
      </c>
      <c r="L26" s="45"/>
      <c r="M26" s="92">
        <f t="shared" si="8"/>
        <v>-626253.53</v>
      </c>
      <c r="N26" s="45"/>
      <c r="O26" s="45"/>
      <c r="P26" s="92">
        <f t="shared" si="9"/>
        <v>0</v>
      </c>
      <c r="Q26" s="45"/>
      <c r="R26" s="45">
        <v>-416114.05</v>
      </c>
      <c r="S26" s="45">
        <v>-2160855.29</v>
      </c>
      <c r="T26" s="92">
        <f t="shared" si="10"/>
        <v>-2576969.34</v>
      </c>
      <c r="U26" s="92">
        <f t="shared" si="0"/>
        <v>-2576969.34</v>
      </c>
      <c r="V26" s="45"/>
      <c r="W26" s="45"/>
      <c r="X26" s="45"/>
      <c r="Y26" s="92">
        <f t="shared" si="11"/>
        <v>0</v>
      </c>
    </row>
    <row r="27" spans="1:25" x14ac:dyDescent="0.25">
      <c r="A27" s="8" t="s">
        <v>11</v>
      </c>
      <c r="B27" s="35"/>
      <c r="C27" s="35"/>
      <c r="D27" s="58">
        <f t="shared" si="6"/>
        <v>0</v>
      </c>
      <c r="E27" s="35"/>
      <c r="F27" s="35"/>
      <c r="G27" s="35"/>
      <c r="H27" s="58">
        <f t="shared" ref="H27:H43" si="12">SUM(F27:G27)</f>
        <v>0</v>
      </c>
      <c r="I27" s="35"/>
      <c r="J27" s="35"/>
      <c r="K27" s="58">
        <f t="shared" si="7"/>
        <v>0</v>
      </c>
      <c r="L27" s="45"/>
      <c r="M27" s="92">
        <f t="shared" si="8"/>
        <v>0</v>
      </c>
      <c r="N27" s="45"/>
      <c r="O27" s="45"/>
      <c r="P27" s="92">
        <f t="shared" si="9"/>
        <v>0</v>
      </c>
      <c r="Q27" s="45"/>
      <c r="R27" s="45"/>
      <c r="S27" s="45"/>
      <c r="T27" s="92">
        <f t="shared" si="10"/>
        <v>0</v>
      </c>
      <c r="U27" s="92">
        <f t="shared" si="0"/>
        <v>0</v>
      </c>
      <c r="V27" s="45"/>
      <c r="W27" s="45"/>
      <c r="X27" s="45"/>
      <c r="Y27" s="92">
        <f t="shared" si="11"/>
        <v>0</v>
      </c>
    </row>
    <row r="28" spans="1:25" ht="30" x14ac:dyDescent="0.25">
      <c r="A28" s="9" t="s">
        <v>12</v>
      </c>
      <c r="B28" s="35"/>
      <c r="C28" s="35"/>
      <c r="D28" s="58">
        <f t="shared" si="6"/>
        <v>0</v>
      </c>
      <c r="E28" s="35"/>
      <c r="F28" s="35"/>
      <c r="G28" s="35"/>
      <c r="H28" s="58">
        <f t="shared" si="12"/>
        <v>0</v>
      </c>
      <c r="I28" s="35"/>
      <c r="J28" s="35"/>
      <c r="K28" s="58">
        <f t="shared" si="7"/>
        <v>0</v>
      </c>
      <c r="L28" s="45"/>
      <c r="M28" s="92">
        <f t="shared" si="8"/>
        <v>0</v>
      </c>
      <c r="N28" s="45"/>
      <c r="O28" s="45"/>
      <c r="P28" s="92">
        <f t="shared" si="9"/>
        <v>0</v>
      </c>
      <c r="Q28" s="45"/>
      <c r="R28" s="45"/>
      <c r="S28" s="45"/>
      <c r="T28" s="92">
        <f t="shared" si="10"/>
        <v>0</v>
      </c>
      <c r="U28" s="92">
        <f t="shared" si="0"/>
        <v>0</v>
      </c>
      <c r="V28" s="45"/>
      <c r="W28" s="45"/>
      <c r="X28" s="45"/>
      <c r="Y28" s="92">
        <f t="shared" si="11"/>
        <v>0</v>
      </c>
    </row>
    <row r="29" spans="1:25" ht="30" x14ac:dyDescent="0.25">
      <c r="A29" s="10" t="s">
        <v>30</v>
      </c>
      <c r="B29" s="35">
        <v>11261920</v>
      </c>
      <c r="C29" s="35">
        <v>49490.75</v>
      </c>
      <c r="D29" s="58">
        <f t="shared" si="6"/>
        <v>11311410.75</v>
      </c>
      <c r="E29" s="35"/>
      <c r="F29" s="35">
        <v>61772.46</v>
      </c>
      <c r="G29" s="35"/>
      <c r="H29" s="58">
        <f t="shared" si="12"/>
        <v>61772.46</v>
      </c>
      <c r="I29" s="35">
        <v>582793.71</v>
      </c>
      <c r="J29" s="35"/>
      <c r="K29" s="58">
        <f t="shared" si="7"/>
        <v>582793.71</v>
      </c>
      <c r="L29" s="45"/>
      <c r="M29" s="92">
        <f t="shared" si="8"/>
        <v>11955976.920000002</v>
      </c>
      <c r="N29" s="45"/>
      <c r="O29" s="45"/>
      <c r="P29" s="92">
        <f t="shared" si="9"/>
        <v>0</v>
      </c>
      <c r="Q29" s="45"/>
      <c r="R29" s="45"/>
      <c r="S29" s="45"/>
      <c r="T29" s="92">
        <f t="shared" si="10"/>
        <v>0</v>
      </c>
      <c r="U29" s="92">
        <f t="shared" si="0"/>
        <v>0</v>
      </c>
      <c r="V29" s="45"/>
      <c r="W29" s="45"/>
      <c r="X29" s="45"/>
      <c r="Y29" s="92">
        <f t="shared" si="11"/>
        <v>0</v>
      </c>
    </row>
    <row r="30" spans="1:25" ht="45" x14ac:dyDescent="0.25">
      <c r="A30" s="11" t="s">
        <v>31</v>
      </c>
      <c r="B30" s="35"/>
      <c r="C30" s="35"/>
      <c r="D30" s="58">
        <f t="shared" si="6"/>
        <v>0</v>
      </c>
      <c r="E30" s="35"/>
      <c r="F30" s="35"/>
      <c r="G30" s="35"/>
      <c r="H30" s="58">
        <f t="shared" si="12"/>
        <v>0</v>
      </c>
      <c r="I30" s="35"/>
      <c r="J30" s="35"/>
      <c r="K30" s="58">
        <f t="shared" si="7"/>
        <v>0</v>
      </c>
      <c r="L30" s="45"/>
      <c r="M30" s="92">
        <f t="shared" si="8"/>
        <v>0</v>
      </c>
      <c r="N30" s="45"/>
      <c r="O30" s="45"/>
      <c r="P30" s="92">
        <f t="shared" si="9"/>
        <v>0</v>
      </c>
      <c r="Q30" s="45"/>
      <c r="R30" s="45"/>
      <c r="S30" s="45"/>
      <c r="T30" s="92">
        <f t="shared" si="10"/>
        <v>0</v>
      </c>
      <c r="U30" s="92">
        <f t="shared" si="0"/>
        <v>0</v>
      </c>
      <c r="V30" s="45"/>
      <c r="W30" s="45"/>
      <c r="X30" s="45"/>
      <c r="Y30" s="92">
        <f t="shared" si="11"/>
        <v>0</v>
      </c>
    </row>
    <row r="31" spans="1:25" ht="30" x14ac:dyDescent="0.25">
      <c r="A31" s="10" t="s">
        <v>13</v>
      </c>
      <c r="B31" s="35">
        <v>-550000</v>
      </c>
      <c r="C31" s="35">
        <v>-1654.23</v>
      </c>
      <c r="D31" s="58">
        <f t="shared" si="6"/>
        <v>-551654.23</v>
      </c>
      <c r="E31" s="35"/>
      <c r="F31" s="35">
        <v>-31660.35</v>
      </c>
      <c r="G31" s="35"/>
      <c r="H31" s="58">
        <f t="shared" si="12"/>
        <v>-31660.35</v>
      </c>
      <c r="I31" s="35">
        <v>-4625.5600000000004</v>
      </c>
      <c r="J31" s="35"/>
      <c r="K31" s="58">
        <f t="shared" si="7"/>
        <v>-4625.5600000000004</v>
      </c>
      <c r="L31" s="45"/>
      <c r="M31" s="92">
        <f t="shared" si="8"/>
        <v>-587940.14</v>
      </c>
      <c r="N31" s="45"/>
      <c r="O31" s="45"/>
      <c r="P31" s="92">
        <f t="shared" si="9"/>
        <v>0</v>
      </c>
      <c r="Q31" s="45"/>
      <c r="R31" s="45"/>
      <c r="S31" s="45"/>
      <c r="T31" s="92">
        <f t="shared" si="10"/>
        <v>0</v>
      </c>
      <c r="U31" s="92">
        <f t="shared" si="0"/>
        <v>0</v>
      </c>
      <c r="V31" s="45"/>
      <c r="W31" s="45"/>
      <c r="X31" s="45"/>
      <c r="Y31" s="92">
        <f t="shared" si="11"/>
        <v>0</v>
      </c>
    </row>
    <row r="32" spans="1:25" ht="30" x14ac:dyDescent="0.25">
      <c r="A32" s="10" t="s">
        <v>14</v>
      </c>
      <c r="B32" s="35"/>
      <c r="C32" s="35"/>
      <c r="D32" s="58">
        <f t="shared" si="6"/>
        <v>0</v>
      </c>
      <c r="E32" s="35"/>
      <c r="F32" s="35"/>
      <c r="G32" s="35"/>
      <c r="H32" s="58">
        <f t="shared" si="12"/>
        <v>0</v>
      </c>
      <c r="I32" s="35"/>
      <c r="J32" s="35"/>
      <c r="K32" s="58">
        <f t="shared" si="7"/>
        <v>0</v>
      </c>
      <c r="L32" s="45"/>
      <c r="M32" s="92">
        <f t="shared" si="8"/>
        <v>0</v>
      </c>
      <c r="N32" s="45"/>
      <c r="O32" s="45"/>
      <c r="P32" s="92">
        <f t="shared" si="9"/>
        <v>0</v>
      </c>
      <c r="Q32" s="45"/>
      <c r="R32" s="45"/>
      <c r="S32" s="45"/>
      <c r="T32" s="92">
        <f t="shared" si="10"/>
        <v>0</v>
      </c>
      <c r="U32" s="92">
        <f t="shared" si="0"/>
        <v>0</v>
      </c>
      <c r="V32" s="45"/>
      <c r="W32" s="45"/>
      <c r="X32" s="45"/>
      <c r="Y32" s="92">
        <f t="shared" si="11"/>
        <v>0</v>
      </c>
    </row>
    <row r="33" spans="1:25" x14ac:dyDescent="0.25">
      <c r="A33" s="8" t="s">
        <v>15</v>
      </c>
      <c r="B33" s="35"/>
      <c r="C33" s="35">
        <v>-549458.06000000006</v>
      </c>
      <c r="D33" s="58">
        <f t="shared" si="6"/>
        <v>-549458.06000000006</v>
      </c>
      <c r="E33" s="35">
        <v>-404755.07</v>
      </c>
      <c r="F33" s="35">
        <v>-10141.42</v>
      </c>
      <c r="G33" s="35">
        <f>-6935163.03-2858720.83</f>
        <v>-9793883.8599999994</v>
      </c>
      <c r="H33" s="58">
        <f t="shared" si="12"/>
        <v>-9804025.2799999993</v>
      </c>
      <c r="I33" s="35">
        <v>-158814.85999999999</v>
      </c>
      <c r="J33" s="35">
        <v>-2396472.21</v>
      </c>
      <c r="K33" s="58">
        <f t="shared" si="7"/>
        <v>-2555287.0699999998</v>
      </c>
      <c r="L33" s="45">
        <v>-105795.97</v>
      </c>
      <c r="M33" s="92">
        <f t="shared" si="8"/>
        <v>-13419321.450000001</v>
      </c>
      <c r="N33" s="45">
        <v>-8738704.9000000004</v>
      </c>
      <c r="O33" s="45"/>
      <c r="P33" s="92">
        <f t="shared" si="9"/>
        <v>-8738704.9000000004</v>
      </c>
      <c r="Q33" s="45">
        <v>-2067447.6</v>
      </c>
      <c r="R33" s="45">
        <v>-1058826.3899999999</v>
      </c>
      <c r="S33" s="45">
        <f>-105277.28-1530683.18</f>
        <v>-1635960.46</v>
      </c>
      <c r="T33" s="92">
        <f t="shared" si="10"/>
        <v>-2694786.8499999996</v>
      </c>
      <c r="U33" s="92">
        <f t="shared" si="0"/>
        <v>-13500939.35</v>
      </c>
      <c r="V33" s="45">
        <v>-6862.99</v>
      </c>
      <c r="W33" s="45">
        <v>-6975374.9199999999</v>
      </c>
      <c r="X33" s="45">
        <v>-23022.51</v>
      </c>
      <c r="Y33" s="92">
        <f t="shared" si="11"/>
        <v>-7005260.4199999999</v>
      </c>
    </row>
    <row r="34" spans="1:25" x14ac:dyDescent="0.25">
      <c r="A34" s="8" t="s">
        <v>16</v>
      </c>
      <c r="B34" s="36">
        <v>-406396928.58999997</v>
      </c>
      <c r="C34" s="36">
        <v>-19620477.899999999</v>
      </c>
      <c r="D34" s="58">
        <f t="shared" si="6"/>
        <v>-426017406.48999995</v>
      </c>
      <c r="E34" s="36">
        <v>-7196162.8200000003</v>
      </c>
      <c r="F34" s="36">
        <v>-2358496.7799999998</v>
      </c>
      <c r="G34" s="36">
        <f>-37651256.65-6434986.76</f>
        <v>-44086243.409999996</v>
      </c>
      <c r="H34" s="58">
        <f t="shared" si="12"/>
        <v>-46444740.189999998</v>
      </c>
      <c r="I34" s="36">
        <v>-12272491.42</v>
      </c>
      <c r="J34" s="36">
        <v>-215951938.91999999</v>
      </c>
      <c r="K34" s="58">
        <f t="shared" si="7"/>
        <v>-228224430.33999997</v>
      </c>
      <c r="L34" s="46">
        <v>-1469206.95</v>
      </c>
      <c r="M34" s="92">
        <f t="shared" si="8"/>
        <v>-709351946.78999996</v>
      </c>
      <c r="N34" s="46">
        <v>-15745200.84</v>
      </c>
      <c r="O34" s="46"/>
      <c r="P34" s="92">
        <f t="shared" si="9"/>
        <v>-15745200.84</v>
      </c>
      <c r="Q34" s="46">
        <v>-2461311.4</v>
      </c>
      <c r="R34" s="46">
        <f>-1007153.28-268290.19</f>
        <v>-1275443.47</v>
      </c>
      <c r="S34" s="46">
        <f>-1808069.71-340304.71</f>
        <v>-2148374.42</v>
      </c>
      <c r="T34" s="92">
        <f t="shared" si="10"/>
        <v>-3423817.8899999997</v>
      </c>
      <c r="U34" s="95">
        <f t="shared" si="0"/>
        <v>-21630330.129999999</v>
      </c>
      <c r="V34" s="46">
        <v>-1078557.1399999999</v>
      </c>
      <c r="W34" s="46">
        <v>-6980691.7400000002</v>
      </c>
      <c r="X34" s="46">
        <v>-107183.67</v>
      </c>
      <c r="Y34" s="92">
        <f t="shared" si="11"/>
        <v>-8166432.5499999998</v>
      </c>
    </row>
    <row r="35" spans="1:25" x14ac:dyDescent="0.25">
      <c r="A35" s="8" t="s">
        <v>17</v>
      </c>
      <c r="B35" s="36"/>
      <c r="C35" s="36"/>
      <c r="D35" s="58">
        <f t="shared" si="6"/>
        <v>0</v>
      </c>
      <c r="E35" s="36"/>
      <c r="F35" s="36"/>
      <c r="G35" s="36"/>
      <c r="H35" s="58">
        <f t="shared" si="12"/>
        <v>0</v>
      </c>
      <c r="I35" s="36"/>
      <c r="J35" s="36"/>
      <c r="K35" s="58">
        <f t="shared" si="7"/>
        <v>0</v>
      </c>
      <c r="L35" s="46"/>
      <c r="M35" s="92">
        <f t="shared" si="8"/>
        <v>0</v>
      </c>
      <c r="N35" s="46"/>
      <c r="O35" s="46"/>
      <c r="P35" s="92">
        <f t="shared" si="9"/>
        <v>0</v>
      </c>
      <c r="Q35" s="46"/>
      <c r="R35" s="46"/>
      <c r="S35" s="46"/>
      <c r="T35" s="92">
        <f t="shared" si="10"/>
        <v>0</v>
      </c>
      <c r="U35" s="95">
        <f t="shared" si="0"/>
        <v>0</v>
      </c>
      <c r="V35" s="46"/>
      <c r="W35" s="46"/>
      <c r="X35" s="46"/>
      <c r="Y35" s="92">
        <f t="shared" si="11"/>
        <v>0</v>
      </c>
    </row>
    <row r="36" spans="1:25" x14ac:dyDescent="0.25">
      <c r="A36" s="8" t="s">
        <v>18</v>
      </c>
      <c r="B36" s="36"/>
      <c r="C36" s="36"/>
      <c r="D36" s="58">
        <f t="shared" si="6"/>
        <v>0</v>
      </c>
      <c r="E36" s="36"/>
      <c r="F36" s="36"/>
      <c r="G36" s="36"/>
      <c r="H36" s="58">
        <f t="shared" si="12"/>
        <v>0</v>
      </c>
      <c r="I36" s="36"/>
      <c r="J36" s="36"/>
      <c r="K36" s="58">
        <f t="shared" si="7"/>
        <v>0</v>
      </c>
      <c r="L36" s="46"/>
      <c r="M36" s="92">
        <f t="shared" si="8"/>
        <v>0</v>
      </c>
      <c r="N36" s="46"/>
      <c r="O36" s="46"/>
      <c r="P36" s="92">
        <f t="shared" si="9"/>
        <v>0</v>
      </c>
      <c r="Q36" s="46"/>
      <c r="R36" s="46"/>
      <c r="S36" s="46"/>
      <c r="T36" s="92">
        <f t="shared" si="10"/>
        <v>0</v>
      </c>
      <c r="U36" s="95">
        <f t="shared" si="0"/>
        <v>0</v>
      </c>
      <c r="V36" s="46"/>
      <c r="W36" s="46"/>
      <c r="X36" s="46"/>
      <c r="Y36" s="92">
        <f t="shared" si="11"/>
        <v>0</v>
      </c>
    </row>
    <row r="37" spans="1:25" ht="30" x14ac:dyDescent="0.25">
      <c r="A37" s="10" t="s">
        <v>19</v>
      </c>
      <c r="B37" s="36"/>
      <c r="C37" s="36"/>
      <c r="D37" s="58">
        <f t="shared" si="6"/>
        <v>0</v>
      </c>
      <c r="E37" s="36"/>
      <c r="F37" s="36">
        <v>10141.42</v>
      </c>
      <c r="G37" s="36"/>
      <c r="H37" s="58">
        <f t="shared" si="12"/>
        <v>10141.42</v>
      </c>
      <c r="I37" s="36">
        <v>105351.85</v>
      </c>
      <c r="J37" s="36"/>
      <c r="K37" s="58">
        <f t="shared" si="7"/>
        <v>105351.85</v>
      </c>
      <c r="L37" s="46"/>
      <c r="M37" s="92">
        <f t="shared" si="8"/>
        <v>115493.27</v>
      </c>
      <c r="N37" s="46"/>
      <c r="O37" s="46"/>
      <c r="P37" s="92">
        <f t="shared" si="9"/>
        <v>0</v>
      </c>
      <c r="Q37" s="46"/>
      <c r="R37" s="46"/>
      <c r="S37" s="46"/>
      <c r="T37" s="92">
        <f t="shared" si="10"/>
        <v>0</v>
      </c>
      <c r="U37" s="95">
        <f t="shared" si="0"/>
        <v>0</v>
      </c>
      <c r="V37" s="46"/>
      <c r="W37" s="46"/>
      <c r="X37" s="46"/>
      <c r="Y37" s="92">
        <f t="shared" si="11"/>
        <v>0</v>
      </c>
    </row>
    <row r="38" spans="1:25" ht="45" x14ac:dyDescent="0.25">
      <c r="A38" s="9" t="s">
        <v>20</v>
      </c>
      <c r="B38" s="36">
        <v>696482.54</v>
      </c>
      <c r="C38" s="36">
        <v>1845.32</v>
      </c>
      <c r="D38" s="58">
        <f t="shared" si="6"/>
        <v>698327.86</v>
      </c>
      <c r="E38" s="36"/>
      <c r="F38" s="36"/>
      <c r="G38" s="36"/>
      <c r="H38" s="58">
        <f t="shared" si="12"/>
        <v>0</v>
      </c>
      <c r="I38" s="36">
        <v>8527.82</v>
      </c>
      <c r="J38" s="36"/>
      <c r="K38" s="58">
        <f t="shared" si="7"/>
        <v>8527.82</v>
      </c>
      <c r="L38" s="46"/>
      <c r="M38" s="92">
        <f t="shared" si="8"/>
        <v>706855.67999999993</v>
      </c>
      <c r="N38" s="46"/>
      <c r="O38" s="46"/>
      <c r="P38" s="92">
        <f t="shared" si="9"/>
        <v>0</v>
      </c>
      <c r="Q38" s="46"/>
      <c r="R38" s="46"/>
      <c r="S38" s="46"/>
      <c r="T38" s="92">
        <f t="shared" si="10"/>
        <v>0</v>
      </c>
      <c r="U38" s="95">
        <f t="shared" si="0"/>
        <v>0</v>
      </c>
      <c r="V38" s="46"/>
      <c r="W38" s="46"/>
      <c r="X38" s="46"/>
      <c r="Y38" s="92">
        <f t="shared" si="11"/>
        <v>0</v>
      </c>
    </row>
    <row r="39" spans="1:25" ht="30" x14ac:dyDescent="0.25">
      <c r="A39" s="10" t="s">
        <v>21</v>
      </c>
      <c r="B39" s="36"/>
      <c r="C39" s="36"/>
      <c r="D39" s="58">
        <f t="shared" si="6"/>
        <v>0</v>
      </c>
      <c r="E39" s="36"/>
      <c r="F39" s="36"/>
      <c r="G39" s="36"/>
      <c r="H39" s="58">
        <f t="shared" si="12"/>
        <v>0</v>
      </c>
      <c r="I39" s="36"/>
      <c r="J39" s="36"/>
      <c r="K39" s="58">
        <f t="shared" si="7"/>
        <v>0</v>
      </c>
      <c r="L39" s="46"/>
      <c r="M39" s="92">
        <f t="shared" si="8"/>
        <v>0</v>
      </c>
      <c r="N39" s="46"/>
      <c r="O39" s="46"/>
      <c r="P39" s="92">
        <f t="shared" si="9"/>
        <v>0</v>
      </c>
      <c r="Q39" s="46"/>
      <c r="R39" s="46"/>
      <c r="S39" s="46"/>
      <c r="T39" s="92">
        <f t="shared" si="10"/>
        <v>0</v>
      </c>
      <c r="U39" s="95">
        <f t="shared" si="0"/>
        <v>0</v>
      </c>
      <c r="V39" s="46"/>
      <c r="W39" s="46"/>
      <c r="X39" s="46"/>
      <c r="Y39" s="92">
        <f t="shared" si="11"/>
        <v>0</v>
      </c>
    </row>
    <row r="40" spans="1:25" ht="30" x14ac:dyDescent="0.25">
      <c r="A40" s="9" t="s">
        <v>22</v>
      </c>
      <c r="B40" s="36"/>
      <c r="C40" s="36">
        <v>-434.07</v>
      </c>
      <c r="D40" s="58">
        <f t="shared" si="6"/>
        <v>-434.07</v>
      </c>
      <c r="E40" s="36"/>
      <c r="F40" s="36">
        <v>-10045.5</v>
      </c>
      <c r="G40" s="36"/>
      <c r="H40" s="58">
        <f t="shared" si="12"/>
        <v>-10045.5</v>
      </c>
      <c r="I40" s="36">
        <v>-14824.31</v>
      </c>
      <c r="J40" s="36"/>
      <c r="K40" s="58">
        <f t="shared" si="7"/>
        <v>-14824.31</v>
      </c>
      <c r="L40" s="46"/>
      <c r="M40" s="92">
        <f t="shared" si="8"/>
        <v>-25303.879999999997</v>
      </c>
      <c r="N40" s="46"/>
      <c r="O40" s="46"/>
      <c r="P40" s="92">
        <f t="shared" si="9"/>
        <v>0</v>
      </c>
      <c r="Q40" s="46"/>
      <c r="R40" s="46"/>
      <c r="S40" s="46"/>
      <c r="T40" s="92">
        <f t="shared" si="10"/>
        <v>0</v>
      </c>
      <c r="U40" s="95">
        <f t="shared" si="0"/>
        <v>0</v>
      </c>
      <c r="V40" s="46"/>
      <c r="W40" s="46"/>
      <c r="X40" s="46"/>
      <c r="Y40" s="92">
        <f t="shared" si="11"/>
        <v>0</v>
      </c>
    </row>
    <row r="41" spans="1:25" ht="30" x14ac:dyDescent="0.25">
      <c r="A41" s="98" t="s">
        <v>89</v>
      </c>
      <c r="B41" s="38">
        <f>SUM(B25:B40)</f>
        <v>-1352250554.26</v>
      </c>
      <c r="C41" s="38">
        <f>SUM(C25:C40)</f>
        <v>-23664904.129999999</v>
      </c>
      <c r="D41" s="65">
        <f t="shared" ref="D41:Y41" si="13">SUM(D25:D40)</f>
        <v>-1375915458.3900001</v>
      </c>
      <c r="E41" s="38">
        <f t="shared" si="13"/>
        <v>-7600917.8900000006</v>
      </c>
      <c r="F41" s="38">
        <f t="shared" si="13"/>
        <v>-2829076.8899999997</v>
      </c>
      <c r="G41" s="38">
        <f t="shared" si="13"/>
        <v>-54379154.829999998</v>
      </c>
      <c r="H41" s="65">
        <f t="shared" si="13"/>
        <v>-57208231.719999999</v>
      </c>
      <c r="I41" s="38">
        <f t="shared" si="13"/>
        <v>-15440343.870000001</v>
      </c>
      <c r="J41" s="38">
        <f t="shared" si="13"/>
        <v>-298186363.69</v>
      </c>
      <c r="K41" s="65">
        <f t="shared" si="13"/>
        <v>-313626707.55999994</v>
      </c>
      <c r="L41" s="38">
        <f t="shared" si="13"/>
        <v>-1575002.92</v>
      </c>
      <c r="M41" s="65">
        <f t="shared" si="13"/>
        <v>-1755926318.4800003</v>
      </c>
      <c r="N41" s="38">
        <f t="shared" si="13"/>
        <v>-299698174.62999994</v>
      </c>
      <c r="O41" s="38">
        <f t="shared" si="13"/>
        <v>-294110</v>
      </c>
      <c r="P41" s="65">
        <f t="shared" si="13"/>
        <v>-299992284.62999994</v>
      </c>
      <c r="Q41" s="38">
        <f t="shared" si="13"/>
        <v>-17948352</v>
      </c>
      <c r="R41" s="38">
        <f t="shared" si="13"/>
        <v>-5869063.2399999993</v>
      </c>
      <c r="S41" s="38">
        <f t="shared" si="13"/>
        <v>-11300437.08</v>
      </c>
      <c r="T41" s="65">
        <f t="shared" si="13"/>
        <v>-17169500.32</v>
      </c>
      <c r="U41" s="65">
        <f t="shared" si="0"/>
        <v>-335110136.94999993</v>
      </c>
      <c r="V41" s="38">
        <f t="shared" si="13"/>
        <v>-9244146.4100000001</v>
      </c>
      <c r="W41" s="38">
        <f t="shared" si="13"/>
        <v>-90039399.989999995</v>
      </c>
      <c r="X41" s="38">
        <f t="shared" si="13"/>
        <v>-130206.18</v>
      </c>
      <c r="Y41" s="99">
        <f t="shared" si="13"/>
        <v>-99413752.579999998</v>
      </c>
    </row>
    <row r="42" spans="1:25" x14ac:dyDescent="0.25">
      <c r="A42" s="10" t="s">
        <v>87</v>
      </c>
      <c r="B42" s="36">
        <v>760940515.96000004</v>
      </c>
      <c r="C42" s="36">
        <v>5556016.5</v>
      </c>
      <c r="D42" s="58">
        <f t="shared" si="6"/>
        <v>766496532.46000004</v>
      </c>
      <c r="E42" s="36">
        <v>6682379.3899999997</v>
      </c>
      <c r="F42" s="36">
        <v>1116761.95</v>
      </c>
      <c r="G42" s="36">
        <v>43146311.060000002</v>
      </c>
      <c r="H42" s="58">
        <f t="shared" si="12"/>
        <v>44263073.010000005</v>
      </c>
      <c r="I42" s="36">
        <v>6464928.21</v>
      </c>
      <c r="J42" s="36">
        <v>286420618.27999997</v>
      </c>
      <c r="K42" s="58">
        <f t="shared" si="7"/>
        <v>292885546.48999995</v>
      </c>
      <c r="L42" s="46"/>
      <c r="M42" s="92">
        <f t="shared" si="8"/>
        <v>1110327531.3499999</v>
      </c>
      <c r="N42" s="46"/>
      <c r="O42" s="46"/>
      <c r="P42" s="92">
        <f t="shared" si="9"/>
        <v>0</v>
      </c>
      <c r="Q42" s="46"/>
      <c r="R42" s="46"/>
      <c r="S42" s="46"/>
      <c r="T42" s="92">
        <f t="shared" si="10"/>
        <v>0</v>
      </c>
      <c r="U42" s="95">
        <f t="shared" si="0"/>
        <v>0</v>
      </c>
      <c r="V42" s="46"/>
      <c r="W42" s="46"/>
      <c r="X42" s="46"/>
      <c r="Y42" s="92">
        <f t="shared" si="11"/>
        <v>0</v>
      </c>
    </row>
    <row r="43" spans="1:25" x14ac:dyDescent="0.25">
      <c r="A43" s="10" t="s">
        <v>88</v>
      </c>
      <c r="B43" s="36">
        <v>22118233.920000002</v>
      </c>
      <c r="C43" s="36">
        <v>263842.99</v>
      </c>
      <c r="D43" s="58">
        <f t="shared" si="6"/>
        <v>22382076.91</v>
      </c>
      <c r="E43" s="36">
        <v>918538.5</v>
      </c>
      <c r="F43" s="36">
        <v>204542.12</v>
      </c>
      <c r="G43" s="36">
        <v>11218288.779999999</v>
      </c>
      <c r="H43" s="58">
        <f t="shared" si="12"/>
        <v>11422830.899999999</v>
      </c>
      <c r="I43" s="36">
        <v>208554.03</v>
      </c>
      <c r="J43" s="36">
        <v>9220963.8399999999</v>
      </c>
      <c r="K43" s="58">
        <f t="shared" si="7"/>
        <v>9429517.8699999992</v>
      </c>
      <c r="L43" s="46">
        <v>51360.84</v>
      </c>
      <c r="M43" s="92">
        <f t="shared" si="8"/>
        <v>44204325.020000003</v>
      </c>
      <c r="N43" s="46"/>
      <c r="O43" s="46"/>
      <c r="P43" s="92">
        <f t="shared" si="9"/>
        <v>0</v>
      </c>
      <c r="Q43" s="46"/>
      <c r="R43" s="46"/>
      <c r="S43" s="46"/>
      <c r="T43" s="92">
        <f t="shared" si="10"/>
        <v>0</v>
      </c>
      <c r="U43" s="95">
        <f t="shared" si="0"/>
        <v>0</v>
      </c>
      <c r="V43" s="46"/>
      <c r="W43" s="46"/>
      <c r="X43" s="46"/>
      <c r="Y43" s="92">
        <f t="shared" si="11"/>
        <v>0</v>
      </c>
    </row>
    <row r="44" spans="1:25" x14ac:dyDescent="0.25">
      <c r="A44" s="98" t="s">
        <v>91</v>
      </c>
      <c r="B44" s="38">
        <f>SUM(B42:B43)</f>
        <v>783058749.88</v>
      </c>
      <c r="C44" s="38">
        <f t="shared" ref="C44:Y44" si="14">SUM(C42:C43)</f>
        <v>5819859.4900000002</v>
      </c>
      <c r="D44" s="65">
        <f t="shared" si="14"/>
        <v>788878609.37</v>
      </c>
      <c r="E44" s="38">
        <f t="shared" si="14"/>
        <v>7600917.8899999997</v>
      </c>
      <c r="F44" s="38">
        <f t="shared" si="14"/>
        <v>1321304.0699999998</v>
      </c>
      <c r="G44" s="38">
        <f t="shared" si="14"/>
        <v>54364599.840000004</v>
      </c>
      <c r="H44" s="65">
        <f t="shared" si="14"/>
        <v>55685903.910000004</v>
      </c>
      <c r="I44" s="38">
        <f t="shared" si="14"/>
        <v>6673482.2400000002</v>
      </c>
      <c r="J44" s="38">
        <f t="shared" si="14"/>
        <v>295641582.11999995</v>
      </c>
      <c r="K44" s="65">
        <f t="shared" si="14"/>
        <v>302315064.35999995</v>
      </c>
      <c r="L44" s="38">
        <f t="shared" si="14"/>
        <v>51360.84</v>
      </c>
      <c r="M44" s="65">
        <f t="shared" si="14"/>
        <v>1154531856.3699999</v>
      </c>
      <c r="N44" s="38">
        <f t="shared" si="14"/>
        <v>0</v>
      </c>
      <c r="O44" s="38">
        <f t="shared" si="14"/>
        <v>0</v>
      </c>
      <c r="P44" s="65">
        <f t="shared" si="14"/>
        <v>0</v>
      </c>
      <c r="Q44" s="38">
        <f t="shared" si="14"/>
        <v>0</v>
      </c>
      <c r="R44" s="38">
        <f t="shared" si="14"/>
        <v>0</v>
      </c>
      <c r="S44" s="38">
        <f t="shared" si="14"/>
        <v>0</v>
      </c>
      <c r="T44" s="65">
        <f t="shared" si="14"/>
        <v>0</v>
      </c>
      <c r="U44" s="65">
        <f t="shared" si="0"/>
        <v>0</v>
      </c>
      <c r="V44" s="38">
        <f t="shared" si="14"/>
        <v>0</v>
      </c>
      <c r="W44" s="38">
        <f t="shared" si="14"/>
        <v>0</v>
      </c>
      <c r="X44" s="38">
        <f t="shared" si="14"/>
        <v>0</v>
      </c>
      <c r="Y44" s="99">
        <f t="shared" si="14"/>
        <v>0</v>
      </c>
    </row>
    <row r="45" spans="1:25" ht="30" x14ac:dyDescent="0.25">
      <c r="A45" s="98" t="s">
        <v>93</v>
      </c>
      <c r="B45" s="38">
        <f>SUM(B41+B44)</f>
        <v>-569191804.38</v>
      </c>
      <c r="C45" s="38">
        <f>SUM(C41+C44)</f>
        <v>-17845044.640000001</v>
      </c>
      <c r="D45" s="65">
        <f t="shared" ref="D45:Y45" si="15">SUM(D41+D44)</f>
        <v>-587036849.0200001</v>
      </c>
      <c r="E45" s="38">
        <f t="shared" si="15"/>
        <v>-9.3132257461547852E-10</v>
      </c>
      <c r="F45" s="38">
        <f t="shared" si="15"/>
        <v>-1507772.8199999998</v>
      </c>
      <c r="G45" s="38">
        <f t="shared" si="15"/>
        <v>-14554.989999994636</v>
      </c>
      <c r="H45" s="65">
        <f t="shared" si="15"/>
        <v>-1522327.8099999949</v>
      </c>
      <c r="I45" s="38">
        <f t="shared" si="15"/>
        <v>-8766861.6300000008</v>
      </c>
      <c r="J45" s="38">
        <f t="shared" si="15"/>
        <v>-2544781.5700000525</v>
      </c>
      <c r="K45" s="65">
        <f t="shared" si="15"/>
        <v>-11311643.199999988</v>
      </c>
      <c r="L45" s="38">
        <f t="shared" si="15"/>
        <v>-1523642.0799999998</v>
      </c>
      <c r="M45" s="65">
        <f t="shared" si="15"/>
        <v>-601394462.11000037</v>
      </c>
      <c r="N45" s="38">
        <f t="shared" si="15"/>
        <v>-299698174.62999994</v>
      </c>
      <c r="O45" s="38">
        <f t="shared" si="15"/>
        <v>-294110</v>
      </c>
      <c r="P45" s="65">
        <f t="shared" si="15"/>
        <v>-299992284.62999994</v>
      </c>
      <c r="Q45" s="38">
        <f t="shared" si="15"/>
        <v>-17948352</v>
      </c>
      <c r="R45" s="38">
        <f t="shared" si="15"/>
        <v>-5869063.2399999993</v>
      </c>
      <c r="S45" s="38">
        <f t="shared" si="15"/>
        <v>-11300437.08</v>
      </c>
      <c r="T45" s="65">
        <f t="shared" si="15"/>
        <v>-17169500.32</v>
      </c>
      <c r="U45" s="65">
        <f t="shared" si="0"/>
        <v>-335110136.94999993</v>
      </c>
      <c r="V45" s="38">
        <f t="shared" si="15"/>
        <v>-9244146.4100000001</v>
      </c>
      <c r="W45" s="38">
        <f t="shared" si="15"/>
        <v>-90039399.989999995</v>
      </c>
      <c r="X45" s="38">
        <f t="shared" si="15"/>
        <v>-130206.18</v>
      </c>
      <c r="Y45" s="99">
        <f t="shared" si="15"/>
        <v>-99413752.579999998</v>
      </c>
    </row>
    <row r="46" spans="1:25" x14ac:dyDescent="0.25">
      <c r="A46" s="14" t="s">
        <v>83</v>
      </c>
      <c r="B46" s="39"/>
      <c r="C46" s="39"/>
      <c r="D46" s="39"/>
      <c r="E46" s="39"/>
      <c r="F46" s="100"/>
      <c r="G46" s="100"/>
      <c r="H46" s="100"/>
      <c r="I46" s="100"/>
      <c r="J46" s="100"/>
      <c r="K46" s="100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</row>
    <row r="47" spans="1:25" x14ac:dyDescent="0.25">
      <c r="A47" s="15" t="s">
        <v>23</v>
      </c>
      <c r="B47" s="40"/>
      <c r="C47" s="40">
        <v>-45875.01</v>
      </c>
      <c r="D47" s="67">
        <f>SUM(B47:C47)</f>
        <v>-45875.01</v>
      </c>
      <c r="E47" s="40"/>
      <c r="F47" s="40">
        <v>-0.27</v>
      </c>
      <c r="G47" s="40">
        <v>-0.32</v>
      </c>
      <c r="H47" s="58">
        <f t="shared" ref="H47:H51" si="16">SUM(F47:G47)</f>
        <v>-0.59000000000000008</v>
      </c>
      <c r="I47" s="40"/>
      <c r="J47" s="40"/>
      <c r="K47" s="58">
        <f t="shared" ref="K47:K51" si="17">SUM(I47:J47)</f>
        <v>0</v>
      </c>
      <c r="L47" s="49"/>
      <c r="M47" s="92">
        <f t="shared" ref="M47:M51" si="18">SUM(D47,E47,H47,K47,L47)</f>
        <v>-45875.6</v>
      </c>
      <c r="N47" s="49"/>
      <c r="O47" s="49"/>
      <c r="P47" s="92">
        <f t="shared" ref="P47:P51" si="19">SUM(N47:O47)</f>
        <v>0</v>
      </c>
      <c r="Q47" s="49"/>
      <c r="R47" s="49"/>
      <c r="S47" s="49"/>
      <c r="T47" s="92">
        <f t="shared" ref="T47:T51" si="20">SUM(R47:S47)</f>
        <v>0</v>
      </c>
      <c r="U47" s="95">
        <f t="shared" si="0"/>
        <v>0</v>
      </c>
      <c r="V47" s="49"/>
      <c r="W47" s="49"/>
      <c r="X47" s="49"/>
      <c r="Y47" s="92">
        <f t="shared" ref="Y47:Y51" si="21">SUM(V47:X47)</f>
        <v>0</v>
      </c>
    </row>
    <row r="48" spans="1:25" x14ac:dyDescent="0.25">
      <c r="A48" s="4" t="s">
        <v>24</v>
      </c>
      <c r="B48" s="36"/>
      <c r="C48" s="36"/>
      <c r="D48" s="63">
        <f>SUM(B48:C48)</f>
        <v>0</v>
      </c>
      <c r="E48" s="36"/>
      <c r="F48" s="36"/>
      <c r="G48" s="36"/>
      <c r="H48" s="58">
        <f t="shared" si="16"/>
        <v>0</v>
      </c>
      <c r="I48" s="36"/>
      <c r="J48" s="36"/>
      <c r="K48" s="58">
        <f t="shared" si="17"/>
        <v>0</v>
      </c>
      <c r="L48" s="46"/>
      <c r="M48" s="92">
        <f t="shared" si="18"/>
        <v>0</v>
      </c>
      <c r="N48" s="46"/>
      <c r="O48" s="46"/>
      <c r="P48" s="92">
        <f t="shared" si="19"/>
        <v>0</v>
      </c>
      <c r="Q48" s="46"/>
      <c r="R48" s="46">
        <v>-5991000</v>
      </c>
      <c r="S48" s="46">
        <v>-7609000</v>
      </c>
      <c r="T48" s="92">
        <f t="shared" si="20"/>
        <v>-13600000</v>
      </c>
      <c r="U48" s="95">
        <f t="shared" si="0"/>
        <v>-13600000</v>
      </c>
      <c r="V48" s="46"/>
      <c r="W48" s="46"/>
      <c r="X48" s="46"/>
      <c r="Y48" s="92">
        <f t="shared" si="21"/>
        <v>0</v>
      </c>
    </row>
    <row r="49" spans="1:25" x14ac:dyDescent="0.25">
      <c r="A49" s="4" t="s">
        <v>25</v>
      </c>
      <c r="B49" s="36">
        <v>-92339807.200000003</v>
      </c>
      <c r="C49" s="36">
        <v>-2877960.29</v>
      </c>
      <c r="D49" s="63">
        <f t="shared" ref="D49:D51" si="22">SUM(B49:C49)</f>
        <v>-95217767.49000001</v>
      </c>
      <c r="E49" s="36"/>
      <c r="F49" s="36">
        <v>-45313.18</v>
      </c>
      <c r="G49" s="36">
        <v>-4.01</v>
      </c>
      <c r="H49" s="58">
        <f t="shared" si="16"/>
        <v>-45317.19</v>
      </c>
      <c r="I49" s="36">
        <v>-95144.92</v>
      </c>
      <c r="J49" s="36">
        <v>-1066.51</v>
      </c>
      <c r="K49" s="58">
        <f t="shared" si="17"/>
        <v>-96211.43</v>
      </c>
      <c r="L49" s="46">
        <v>-1346971.48</v>
      </c>
      <c r="M49" s="92">
        <f t="shared" si="18"/>
        <v>-96706267.590000018</v>
      </c>
      <c r="N49" s="46">
        <v>-1825.37</v>
      </c>
      <c r="O49" s="46">
        <v>-5890</v>
      </c>
      <c r="P49" s="92">
        <f t="shared" si="19"/>
        <v>-7715.37</v>
      </c>
      <c r="Q49" s="46">
        <v>-7051648</v>
      </c>
      <c r="R49" s="46">
        <v>-273139936.75999999</v>
      </c>
      <c r="S49" s="46">
        <v>-1281090562.9200001</v>
      </c>
      <c r="T49" s="92">
        <f t="shared" si="20"/>
        <v>-1554230499.6800001</v>
      </c>
      <c r="U49" s="95">
        <f t="shared" si="0"/>
        <v>-1561289863.05</v>
      </c>
      <c r="V49" s="46">
        <f>-57755853.59-2933000000</f>
        <v>-2990755853.5900002</v>
      </c>
      <c r="W49" s="46">
        <v>-59960600.009999998</v>
      </c>
      <c r="X49" s="46">
        <v>-2869793.82</v>
      </c>
      <c r="Y49" s="92">
        <f t="shared" si="21"/>
        <v>-3053586247.4200006</v>
      </c>
    </row>
    <row r="50" spans="1:25" x14ac:dyDescent="0.25">
      <c r="A50" s="4" t="s">
        <v>26</v>
      </c>
      <c r="B50" s="36"/>
      <c r="C50" s="36"/>
      <c r="D50" s="63">
        <f t="shared" si="22"/>
        <v>0</v>
      </c>
      <c r="E50" s="36"/>
      <c r="F50" s="36"/>
      <c r="G50" s="36"/>
      <c r="H50" s="58">
        <f t="shared" si="16"/>
        <v>0</v>
      </c>
      <c r="I50" s="36"/>
      <c r="J50" s="36"/>
      <c r="K50" s="58">
        <f t="shared" si="17"/>
        <v>0</v>
      </c>
      <c r="L50" s="46"/>
      <c r="M50" s="92">
        <f t="shared" si="18"/>
        <v>0</v>
      </c>
      <c r="N50" s="46"/>
      <c r="O50" s="46"/>
      <c r="P50" s="92">
        <f t="shared" si="19"/>
        <v>0</v>
      </c>
      <c r="Q50" s="46"/>
      <c r="R50" s="46"/>
      <c r="S50" s="46"/>
      <c r="T50" s="92">
        <f t="shared" si="20"/>
        <v>0</v>
      </c>
      <c r="U50" s="95">
        <f t="shared" si="0"/>
        <v>0</v>
      </c>
      <c r="V50" s="46"/>
      <c r="W50" s="46"/>
      <c r="X50" s="46"/>
      <c r="Y50" s="92">
        <f t="shared" si="21"/>
        <v>0</v>
      </c>
    </row>
    <row r="51" spans="1:25" x14ac:dyDescent="0.25">
      <c r="A51" s="4" t="s">
        <v>27</v>
      </c>
      <c r="B51" s="36">
        <v>-150144</v>
      </c>
      <c r="C51" s="36"/>
      <c r="D51" s="63">
        <f t="shared" si="22"/>
        <v>-150144</v>
      </c>
      <c r="E51" s="36"/>
      <c r="F51" s="36"/>
      <c r="G51" s="36"/>
      <c r="H51" s="58">
        <f t="shared" si="16"/>
        <v>0</v>
      </c>
      <c r="I51" s="36"/>
      <c r="J51" s="36"/>
      <c r="K51" s="58">
        <f t="shared" si="17"/>
        <v>0</v>
      </c>
      <c r="L51" s="46"/>
      <c r="M51" s="92">
        <f t="shared" si="18"/>
        <v>-150144</v>
      </c>
      <c r="N51" s="46"/>
      <c r="O51" s="46"/>
      <c r="P51" s="92">
        <f t="shared" si="19"/>
        <v>0</v>
      </c>
      <c r="Q51" s="46"/>
      <c r="R51" s="46"/>
      <c r="S51" s="46"/>
      <c r="T51" s="92">
        <f t="shared" si="20"/>
        <v>0</v>
      </c>
      <c r="U51" s="95">
        <f t="shared" si="0"/>
        <v>0</v>
      </c>
      <c r="V51" s="46"/>
      <c r="W51" s="46"/>
      <c r="X51" s="46"/>
      <c r="Y51" s="92">
        <f t="shared" si="21"/>
        <v>0</v>
      </c>
    </row>
    <row r="52" spans="1:25" x14ac:dyDescent="0.25">
      <c r="A52" s="4" t="s">
        <v>6</v>
      </c>
      <c r="B52" s="36"/>
      <c r="C52" s="36"/>
      <c r="D52" s="63"/>
      <c r="E52" s="36"/>
      <c r="F52" s="36"/>
      <c r="G52" s="36"/>
      <c r="H52" s="63"/>
      <c r="I52" s="36"/>
      <c r="J52" s="36"/>
      <c r="K52" s="63"/>
      <c r="L52" s="46"/>
      <c r="M52" s="95"/>
      <c r="N52" s="46"/>
      <c r="O52" s="46"/>
      <c r="P52" s="95"/>
      <c r="Q52" s="46"/>
      <c r="R52" s="46"/>
      <c r="S52" s="46"/>
      <c r="T52" s="95"/>
      <c r="U52" s="95">
        <f t="shared" si="0"/>
        <v>0</v>
      </c>
      <c r="V52" s="46"/>
      <c r="W52" s="46"/>
      <c r="X52" s="46"/>
      <c r="Y52" s="95"/>
    </row>
    <row r="53" spans="1:25" x14ac:dyDescent="0.25">
      <c r="A53" s="4" t="s">
        <v>6</v>
      </c>
      <c r="B53" s="36"/>
      <c r="C53" s="36"/>
      <c r="D53" s="63"/>
      <c r="E53" s="36"/>
      <c r="F53" s="36"/>
      <c r="G53" s="36"/>
      <c r="H53" s="63"/>
      <c r="I53" s="36"/>
      <c r="J53" s="36"/>
      <c r="K53" s="63"/>
      <c r="L53" s="46"/>
      <c r="M53" s="95"/>
      <c r="N53" s="46"/>
      <c r="O53" s="46"/>
      <c r="P53" s="95"/>
      <c r="Q53" s="46"/>
      <c r="R53" s="46"/>
      <c r="S53" s="46"/>
      <c r="T53" s="95"/>
      <c r="U53" s="95">
        <f t="shared" si="0"/>
        <v>0</v>
      </c>
      <c r="V53" s="46"/>
      <c r="W53" s="46"/>
      <c r="X53" s="46"/>
      <c r="Y53" s="95"/>
    </row>
    <row r="54" spans="1:25" x14ac:dyDescent="0.25">
      <c r="A54" s="7" t="s">
        <v>6</v>
      </c>
      <c r="B54" s="37"/>
      <c r="C54" s="37"/>
      <c r="D54" s="64"/>
      <c r="E54" s="37"/>
      <c r="F54" s="37"/>
      <c r="G54" s="37"/>
      <c r="H54" s="64"/>
      <c r="I54" s="37"/>
      <c r="J54" s="37"/>
      <c r="K54" s="64"/>
      <c r="L54" s="47"/>
      <c r="M54" s="96"/>
      <c r="N54" s="47"/>
      <c r="O54" s="47"/>
      <c r="P54" s="96"/>
      <c r="Q54" s="47"/>
      <c r="R54" s="47"/>
      <c r="S54" s="47"/>
      <c r="T54" s="96"/>
      <c r="U54" s="96">
        <f t="shared" si="0"/>
        <v>0</v>
      </c>
      <c r="V54" s="47"/>
      <c r="W54" s="47"/>
      <c r="X54" s="47"/>
      <c r="Y54" s="96"/>
    </row>
    <row r="55" spans="1:25" x14ac:dyDescent="0.25">
      <c r="A55" s="14" t="s">
        <v>7</v>
      </c>
      <c r="B55" s="38">
        <f>SUM(B47:B54)</f>
        <v>-92489951.200000003</v>
      </c>
      <c r="C55" s="38">
        <f>SUM(C47:C54)</f>
        <v>-2923835.3</v>
      </c>
      <c r="D55" s="65">
        <f>SUM(D47:D54)</f>
        <v>-95413786.500000015</v>
      </c>
      <c r="E55" s="38">
        <f t="shared" ref="E55:X55" si="23">SUM(E47:E54)</f>
        <v>0</v>
      </c>
      <c r="F55" s="38">
        <f>SUM(F47:F54)</f>
        <v>-45313.45</v>
      </c>
      <c r="G55" s="38">
        <f t="shared" si="23"/>
        <v>-4.33</v>
      </c>
      <c r="H55" s="65">
        <f>SUM(F55:G55)</f>
        <v>-45317.78</v>
      </c>
      <c r="I55" s="38">
        <f t="shared" si="23"/>
        <v>-95144.92</v>
      </c>
      <c r="J55" s="38">
        <f t="shared" si="23"/>
        <v>-1066.51</v>
      </c>
      <c r="K55" s="65">
        <f>SUM(I55:J55)</f>
        <v>-96211.43</v>
      </c>
      <c r="L55" s="38">
        <f t="shared" si="23"/>
        <v>-1346971.48</v>
      </c>
      <c r="M55" s="94">
        <f>SUM(D55,E55,H55,K55,L55)</f>
        <v>-96902287.190000027</v>
      </c>
      <c r="N55" s="38">
        <f t="shared" si="23"/>
        <v>-1825.37</v>
      </c>
      <c r="O55" s="38">
        <f t="shared" si="23"/>
        <v>-5890</v>
      </c>
      <c r="P55" s="94">
        <f>SUM(N55:O55)</f>
        <v>-7715.37</v>
      </c>
      <c r="Q55" s="38">
        <f t="shared" si="23"/>
        <v>-7051648</v>
      </c>
      <c r="R55" s="38">
        <f t="shared" si="23"/>
        <v>-279130936.75999999</v>
      </c>
      <c r="S55" s="38">
        <f t="shared" si="23"/>
        <v>-1288699562.9200001</v>
      </c>
      <c r="T55" s="94">
        <f>SUM(R55:S55)</f>
        <v>-1567830499.6800001</v>
      </c>
      <c r="U55" s="94">
        <f t="shared" si="0"/>
        <v>-1574889863.05</v>
      </c>
      <c r="V55" s="38">
        <f t="shared" si="23"/>
        <v>-2990755853.5900002</v>
      </c>
      <c r="W55" s="38">
        <f t="shared" si="23"/>
        <v>-59960600.009999998</v>
      </c>
      <c r="X55" s="38">
        <f t="shared" si="23"/>
        <v>-2869793.82</v>
      </c>
      <c r="Y55" s="94">
        <f>SUM(V55:X55)</f>
        <v>-3053586247.4200006</v>
      </c>
    </row>
  </sheetData>
  <mergeCells count="4">
    <mergeCell ref="A9:G10"/>
    <mergeCell ref="B12:L12"/>
    <mergeCell ref="N12:S12"/>
    <mergeCell ref="V12:Y1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FY23 Q4 Summary </vt:lpstr>
      <vt:lpstr>COVID-19 FN 9-30-23</vt:lpstr>
      <vt:lpstr>Addtl Required Info</vt:lpstr>
      <vt:lpstr>OMB A-136 COVID Requirements</vt:lpstr>
      <vt:lpstr>FY23 Q3 Summary </vt:lpstr>
      <vt:lpstr>COVID-19 FN 6-30-23</vt:lpstr>
      <vt:lpstr>FY22 Summary</vt:lpstr>
      <vt:lpstr>COVID-19 FN 9-30-22</vt:lpstr>
      <vt:lpstr>COVID-19 FN 9-30-21</vt:lpstr>
      <vt:lpstr>COVID-19 FN 9-30-20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Farrar, Spencer (Federal)</dc:creator>
  <cp:lastModifiedBy>Farrar, Spencer (Federal)</cp:lastModifiedBy>
  <dcterms:created xsi:type="dcterms:W3CDTF">2020-06-10T11:26:52Z</dcterms:created>
  <dcterms:modified xsi:type="dcterms:W3CDTF">2023-08-30T13:53:48Z</dcterms:modified>
</cp:coreProperties>
</file>